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ikkelfs\Downloads\"/>
    </mc:Choice>
  </mc:AlternateContent>
  <xr:revisionPtr revIDLastSave="0" documentId="8_{352EA2BE-2CC5-499F-BB3B-3A02BFB32DA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 1" sheetId="1" r:id="rId1"/>
    <sheet name="Ark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2" l="1"/>
  <c r="C25" i="2"/>
  <c r="B25" i="2"/>
  <c r="G78" i="1"/>
  <c r="F78" i="1"/>
  <c r="E78" i="1"/>
  <c r="D78" i="1"/>
  <c r="G71" i="1"/>
  <c r="F71" i="1"/>
  <c r="E71" i="1"/>
  <c r="G68" i="1"/>
  <c r="F68" i="1"/>
  <c r="E68" i="1"/>
  <c r="D68" i="1"/>
  <c r="G65" i="1"/>
  <c r="F65" i="1"/>
  <c r="E65" i="1"/>
  <c r="D65" i="1"/>
  <c r="G59" i="1"/>
  <c r="F59" i="1"/>
  <c r="E59" i="1"/>
  <c r="D59" i="1"/>
  <c r="G52" i="1"/>
  <c r="F52" i="1"/>
  <c r="E52" i="1"/>
  <c r="D52" i="1"/>
  <c r="G46" i="1"/>
  <c r="F46" i="1"/>
  <c r="E46" i="1"/>
  <c r="D46" i="1"/>
  <c r="G43" i="1"/>
  <c r="F43" i="1"/>
  <c r="E43" i="1"/>
  <c r="D43" i="1"/>
  <c r="E34" i="1"/>
  <c r="D34" i="1"/>
  <c r="G33" i="1"/>
  <c r="G34" i="1" s="1"/>
  <c r="F33" i="1"/>
  <c r="F34" i="1" s="1"/>
  <c r="E33" i="1"/>
  <c r="D33" i="1"/>
  <c r="G32" i="1"/>
  <c r="G36" i="1" s="1"/>
  <c r="G80" i="1" s="1"/>
  <c r="F32" i="1"/>
  <c r="F36" i="1" s="1"/>
  <c r="F80" i="1" s="1"/>
  <c r="E32" i="1"/>
  <c r="E36" i="1" s="1"/>
  <c r="E80" i="1" s="1"/>
  <c r="D32" i="1"/>
  <c r="D36" i="1" s="1"/>
  <c r="G24" i="1"/>
  <c r="F24" i="1"/>
  <c r="E24" i="1"/>
  <c r="D24" i="1"/>
  <c r="D80" i="1" s="1"/>
  <c r="D16" i="1"/>
  <c r="D86" i="1" s="1"/>
  <c r="G14" i="1"/>
  <c r="F14" i="1"/>
  <c r="E14" i="1"/>
  <c r="D14" i="1"/>
  <c r="G10" i="1"/>
  <c r="F10" i="1"/>
  <c r="E10" i="1"/>
  <c r="D10" i="1"/>
  <c r="G16" i="1" l="1"/>
  <c r="G86" i="1" s="1"/>
  <c r="F16" i="1"/>
  <c r="F86" i="1" s="1"/>
  <c r="E16" i="1"/>
  <c r="E86" i="1" s="1"/>
</calcChain>
</file>

<file path=xl/sharedStrings.xml><?xml version="1.0" encoding="utf-8"?>
<sst xmlns="http://schemas.openxmlformats.org/spreadsheetml/2006/main" count="106" uniqueCount="90">
  <si>
    <t>Kontonr &amp; poster</t>
  </si>
  <si>
    <t>Tekst</t>
  </si>
  <si>
    <t>Budsjett 2024</t>
  </si>
  <si>
    <t>Budsjett 2025</t>
  </si>
  <si>
    <t>Budsjett 2026</t>
  </si>
  <si>
    <t>DRIFTSINNTEKER</t>
  </si>
  <si>
    <t>annonseinntekter</t>
  </si>
  <si>
    <t>Annonseinntekter, avg.plikt. Høy sats</t>
  </si>
  <si>
    <t>Annonseinntekter, avgiftsfritt</t>
  </si>
  <si>
    <t>Eksterne annonseselgere</t>
  </si>
  <si>
    <t>Sum annonseinntekter</t>
  </si>
  <si>
    <t>offentlige tilskudd</t>
  </si>
  <si>
    <t>Tilskudd fra semesteravgiften</t>
  </si>
  <si>
    <t>Andre driftsinnteker</t>
  </si>
  <si>
    <t>Sum offentlige tilskudd</t>
  </si>
  <si>
    <t>SUM DRIFTSINNTEKTER</t>
  </si>
  <si>
    <t>DRIFTSKOSTNADER</t>
  </si>
  <si>
    <t>Produksjonskostnader</t>
  </si>
  <si>
    <t xml:space="preserve">Trykkostander </t>
  </si>
  <si>
    <t>Innbindingskostnader (årbok)</t>
  </si>
  <si>
    <t>Produksjonskostnader foto</t>
  </si>
  <si>
    <t>Sum produksjonskostnader</t>
  </si>
  <si>
    <t>Lønnskostnader</t>
  </si>
  <si>
    <t xml:space="preserve">Fastlønn ledelse </t>
  </si>
  <si>
    <t>Timelønn mellomledere</t>
  </si>
  <si>
    <t>Lønn journalister</t>
  </si>
  <si>
    <t>Lønn fotografer</t>
  </si>
  <si>
    <t>Lønn uttegnere</t>
  </si>
  <si>
    <t xml:space="preserve">Annonseprovison (20 %) </t>
  </si>
  <si>
    <t>Avsetning feriepenger</t>
  </si>
  <si>
    <t>Arbeidsgiveravgift</t>
  </si>
  <si>
    <t>Arbeidsgiveravgift av påløpte feriepenger</t>
  </si>
  <si>
    <t>Personalfest</t>
  </si>
  <si>
    <t>Sum lønnskostander</t>
  </si>
  <si>
    <t>Personalkostnader</t>
  </si>
  <si>
    <t>Gaver til ansatte</t>
  </si>
  <si>
    <t>Kantinekostnad (kaffe)</t>
  </si>
  <si>
    <t>Overtidsmat (mat til div. møter)</t>
  </si>
  <si>
    <t>Pensjonsforsikring (OTP)</t>
  </si>
  <si>
    <t>Annen personalkostnad</t>
  </si>
  <si>
    <t>Sum personalkostnad</t>
  </si>
  <si>
    <t>Distribusjonskostnader</t>
  </si>
  <si>
    <t>Distribusjon av papiravisa</t>
  </si>
  <si>
    <t>Sum distribusjonskostander</t>
  </si>
  <si>
    <t>Driftskostnader</t>
  </si>
  <si>
    <t>Div driftskosntader (Visma)</t>
  </si>
  <si>
    <t>Programvareanskaffelser (USIT/IKT-UiO)</t>
  </si>
  <si>
    <t>Rep. Og vedlikehold av utstyr</t>
  </si>
  <si>
    <t>Sum driftskostnader</t>
  </si>
  <si>
    <t>Kontorkostnader</t>
  </si>
  <si>
    <t>Kontorrekvisitta</t>
  </si>
  <si>
    <t>Aviser, tidsskrifter, bøker o.l</t>
  </si>
  <si>
    <t>Smittevernsutstyr</t>
  </si>
  <si>
    <t>Telefonkostnader</t>
  </si>
  <si>
    <t>Porto</t>
  </si>
  <si>
    <t>Sum kontorkostander</t>
  </si>
  <si>
    <t>Eksterne tjenester</t>
  </si>
  <si>
    <t>Revisjonshonorar</t>
  </si>
  <si>
    <t>Regnskapshonorar</t>
  </si>
  <si>
    <t xml:space="preserve">Selvstendig næringsdrivende </t>
  </si>
  <si>
    <t xml:space="preserve">Konsultenttjenester </t>
  </si>
  <si>
    <t>Sum eksterne tjenester</t>
  </si>
  <si>
    <t>Reisekostnader</t>
  </si>
  <si>
    <t>Reisekostnad, ikke oppg. Pliktig</t>
  </si>
  <si>
    <t>Sum reisekostnader</t>
  </si>
  <si>
    <t>Forsikringer</t>
  </si>
  <si>
    <t>Sum forsikringer</t>
  </si>
  <si>
    <t>Andre kostnader</t>
  </si>
  <si>
    <t>Styremøter</t>
  </si>
  <si>
    <t>Bank og kortgebyrer</t>
  </si>
  <si>
    <t>Øreavrunding</t>
  </si>
  <si>
    <t>Annen kostnad m/ fradrag</t>
  </si>
  <si>
    <t>Tap på fordringer fradragsberettiget</t>
  </si>
  <si>
    <t>Sum andre kostnader</t>
  </si>
  <si>
    <t>SUM DRIFTSKOSTNADER</t>
  </si>
  <si>
    <t>Finansposter</t>
  </si>
  <si>
    <t>Renter og annen finansinntekt</t>
  </si>
  <si>
    <t>Annen rentekostnad</t>
  </si>
  <si>
    <t>Sum finansposter</t>
  </si>
  <si>
    <t>ÅRSRESULTAT</t>
  </si>
  <si>
    <t>Langtidsbudsjett Universitas</t>
  </si>
  <si>
    <t>Driftsinntekter</t>
  </si>
  <si>
    <t>Annonseinntekter</t>
  </si>
  <si>
    <t>Offentlige tilskudd</t>
  </si>
  <si>
    <t>Sum Driftsinntekter</t>
  </si>
  <si>
    <t>Årsresultat</t>
  </si>
  <si>
    <t>Egenkapital</t>
  </si>
  <si>
    <t>582 154, 08 kr</t>
  </si>
  <si>
    <t>603 162, 00 kr</t>
  </si>
  <si>
    <t>629 178, 59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</si>
</sst>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kr&quot;\ * #,##0.00_-;\-&quot;kr&quot;\ * #,##0.00_-;_-&quot;kr&quot;\ * &quot;-&quot;??_-;_-@"/>
    <numFmt numFmtId="165" formatCode="#,##0.00\ [$kr-414]"/>
    <numFmt numFmtId="166" formatCode="_-* #,##0.00\ [$kr-414]_-;\-* #,##0.00\ [$kr-414]_-;_-* &quot;-&quot;??\ [$kr-414]_-;_-@"/>
  </numFmts>
  <fonts count="7" x14ac:knownFonts="1">
    <font>
      <sz val="10"/>
      <color rgb="FF000000"/>
      <name val="Arial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/>
    <xf numFmtId="0" fontId="1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/>
    <xf numFmtId="164" fontId="1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4" fillId="0" borderId="1" xfId="0" applyFont="1" applyBorder="1" applyAlignment="1">
      <alignment horizontal="center"/>
    </xf>
    <xf numFmtId="164" fontId="1" fillId="0" borderId="2" xfId="0" applyNumberFormat="1" applyFont="1" applyBorder="1" applyAlignment="1"/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5" fontId="5" fillId="0" borderId="0" xfId="0" applyNumberFormat="1" applyFont="1" applyAlignment="1"/>
    <xf numFmtId="166" fontId="5" fillId="0" borderId="0" xfId="0" applyNumberFormat="1" applyFont="1" applyAlignment="1"/>
    <xf numFmtId="0" fontId="6" fillId="0" borderId="0" xfId="0" applyFont="1" applyAlignment="1"/>
    <xf numFmtId="166" fontId="5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164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G11" sqref="G11"/>
    </sheetView>
  </sheetViews>
  <sheetFormatPr defaultColWidth="12.6328125" defaultRowHeight="15.75" customHeight="1" x14ac:dyDescent="0.25"/>
  <cols>
    <col min="2" max="2" width="21.453125" customWidth="1"/>
    <col min="3" max="3" width="25" customWidth="1"/>
    <col min="4" max="4" width="25.7265625" customWidth="1"/>
    <col min="5" max="5" width="24.6328125" customWidth="1"/>
    <col min="6" max="6" width="25.36328125" customWidth="1"/>
    <col min="7" max="7" width="28.453125" customWidth="1"/>
  </cols>
  <sheetData>
    <row r="1" spans="1:26" ht="15.75" customHeight="1" x14ac:dyDescent="0.3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5">
      <c r="A2" s="1"/>
      <c r="B2" s="3"/>
      <c r="C2" s="3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5">
      <c r="A3" s="5"/>
      <c r="B3" s="29" t="s">
        <v>0</v>
      </c>
      <c r="C3" s="29" t="s">
        <v>1</v>
      </c>
      <c r="D3" s="31" t="s">
        <v>2</v>
      </c>
      <c r="E3" s="31" t="s">
        <v>3</v>
      </c>
      <c r="F3" s="31" t="s">
        <v>4</v>
      </c>
      <c r="G3" s="31" t="s">
        <v>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5.75" customHeight="1" x14ac:dyDescent="0.35">
      <c r="A4" s="5"/>
      <c r="B4" s="30"/>
      <c r="C4" s="30"/>
      <c r="D4" s="30"/>
      <c r="E4" s="30"/>
      <c r="F4" s="30"/>
      <c r="G4" s="3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5.75" customHeight="1" x14ac:dyDescent="0.35">
      <c r="A5" s="5"/>
      <c r="B5" s="6" t="s">
        <v>5</v>
      </c>
      <c r="C5" s="5"/>
      <c r="D5" s="7"/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5.75" customHeight="1" x14ac:dyDescent="0.35">
      <c r="A6" s="5"/>
      <c r="B6" s="6" t="s">
        <v>6</v>
      </c>
      <c r="C6" s="5"/>
      <c r="D6" s="7"/>
      <c r="E6" s="7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5.75" customHeight="1" x14ac:dyDescent="0.35">
      <c r="A7" s="5"/>
      <c r="B7" s="8">
        <v>3000</v>
      </c>
      <c r="C7" s="5" t="s">
        <v>7</v>
      </c>
      <c r="D7" s="9">
        <v>370000</v>
      </c>
      <c r="E7" s="9">
        <v>270000</v>
      </c>
      <c r="F7" s="9">
        <v>280000</v>
      </c>
      <c r="G7" s="9">
        <v>280000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15.75" customHeight="1" x14ac:dyDescent="0.35">
      <c r="A8" s="5"/>
      <c r="B8" s="8">
        <v>3100</v>
      </c>
      <c r="C8" s="5" t="s">
        <v>8</v>
      </c>
      <c r="D8" s="7"/>
      <c r="E8" s="7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15.75" customHeight="1" x14ac:dyDescent="0.35">
      <c r="A9" s="5"/>
      <c r="B9" s="10">
        <v>3700</v>
      </c>
      <c r="C9" s="11" t="s">
        <v>9</v>
      </c>
      <c r="D9" s="12">
        <v>150000</v>
      </c>
      <c r="E9" s="12">
        <v>60000</v>
      </c>
      <c r="F9" s="12">
        <v>80000</v>
      </c>
      <c r="G9" s="12">
        <v>80000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15.75" customHeight="1" x14ac:dyDescent="0.35">
      <c r="A10" s="5"/>
      <c r="B10" s="13" t="s">
        <v>10</v>
      </c>
      <c r="C10" s="11"/>
      <c r="D10" s="14">
        <f t="shared" ref="D10:G10" si="0">SUM(D7:D9)</f>
        <v>520000</v>
      </c>
      <c r="E10" s="14">
        <f t="shared" si="0"/>
        <v>330000</v>
      </c>
      <c r="F10" s="14">
        <f t="shared" si="0"/>
        <v>360000</v>
      </c>
      <c r="G10" s="14">
        <f t="shared" si="0"/>
        <v>360000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ht="15.75" customHeight="1" x14ac:dyDescent="0.35">
      <c r="A11" s="5"/>
      <c r="B11" s="6" t="s">
        <v>11</v>
      </c>
      <c r="C11" s="5"/>
      <c r="D11" s="7"/>
      <c r="E11" s="7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15.75" customHeight="1" x14ac:dyDescent="0.35">
      <c r="A12" s="5"/>
      <c r="B12" s="8">
        <v>3610</v>
      </c>
      <c r="C12" s="5" t="s">
        <v>12</v>
      </c>
      <c r="D12" s="9">
        <v>3600000</v>
      </c>
      <c r="E12" s="9">
        <v>3700000</v>
      </c>
      <c r="F12" s="9">
        <v>3750000</v>
      </c>
      <c r="G12" s="9">
        <v>3800000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15.75" customHeight="1" x14ac:dyDescent="0.35">
      <c r="A13" s="5"/>
      <c r="B13" s="10">
        <v>3900</v>
      </c>
      <c r="C13" s="11" t="s">
        <v>13</v>
      </c>
      <c r="D13" s="9">
        <v>200000</v>
      </c>
      <c r="E13" s="9">
        <v>200000</v>
      </c>
      <c r="F13" s="9">
        <v>225000</v>
      </c>
      <c r="G13" s="9">
        <v>233000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15.75" customHeight="1" x14ac:dyDescent="0.35">
      <c r="A14" s="5"/>
      <c r="B14" s="13" t="s">
        <v>14</v>
      </c>
      <c r="C14" s="11"/>
      <c r="D14" s="15">
        <f t="shared" ref="D14:G14" si="1">SUM(D12:D13)</f>
        <v>3800000</v>
      </c>
      <c r="E14" s="15">
        <f t="shared" si="1"/>
        <v>3900000</v>
      </c>
      <c r="F14" s="15">
        <f t="shared" si="1"/>
        <v>3975000</v>
      </c>
      <c r="G14" s="15">
        <f t="shared" si="1"/>
        <v>4033000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15.75" customHeight="1" x14ac:dyDescent="0.35">
      <c r="A15" s="5"/>
      <c r="B15" s="11"/>
      <c r="C15" s="11"/>
      <c r="D15" s="16"/>
      <c r="E15" s="16"/>
      <c r="F15" s="16"/>
      <c r="G15" s="1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15.75" customHeight="1" x14ac:dyDescent="0.35">
      <c r="A16" s="5"/>
      <c r="B16" s="17" t="s">
        <v>15</v>
      </c>
      <c r="C16" s="18"/>
      <c r="D16" s="14">
        <f>D10+D14</f>
        <v>4320000</v>
      </c>
      <c r="E16" s="14">
        <f>E14+E10</f>
        <v>4230000</v>
      </c>
      <c r="F16" s="14">
        <f t="shared" ref="F16:G16" si="2">F10+F14</f>
        <v>4335000</v>
      </c>
      <c r="G16" s="14">
        <f t="shared" si="2"/>
        <v>4393000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35">
      <c r="A17" s="5"/>
      <c r="B17" s="5"/>
      <c r="C17" s="5"/>
      <c r="D17" s="7"/>
      <c r="E17" s="7"/>
      <c r="F17" s="7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35">
      <c r="A18" s="5"/>
      <c r="B18" s="6" t="s">
        <v>16</v>
      </c>
      <c r="C18" s="5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35">
      <c r="A19" s="5"/>
      <c r="B19" s="6" t="s">
        <v>17</v>
      </c>
      <c r="C19" s="5"/>
      <c r="D19" s="7"/>
      <c r="E19" s="7"/>
      <c r="F19" s="7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35">
      <c r="A20" s="5"/>
      <c r="B20" s="8">
        <v>4400</v>
      </c>
      <c r="C20" s="5" t="s">
        <v>18</v>
      </c>
      <c r="D20" s="15">
        <v>645000</v>
      </c>
      <c r="E20" s="9">
        <v>645000</v>
      </c>
      <c r="F20" s="9">
        <v>660000</v>
      </c>
      <c r="G20" s="9">
        <v>670000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35">
      <c r="A21" s="5"/>
      <c r="B21" s="8">
        <v>4401</v>
      </c>
      <c r="C21" s="5" t="s">
        <v>19</v>
      </c>
      <c r="D21" s="7"/>
      <c r="E21" s="15">
        <v>0</v>
      </c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5" x14ac:dyDescent="0.35">
      <c r="A22" s="5"/>
      <c r="B22" s="8">
        <v>4403</v>
      </c>
      <c r="C22" s="5" t="s">
        <v>17</v>
      </c>
      <c r="D22" s="7"/>
      <c r="E22" s="15">
        <v>0</v>
      </c>
      <c r="F22" s="7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5" x14ac:dyDescent="0.35">
      <c r="A23" s="5"/>
      <c r="B23" s="10">
        <v>4404</v>
      </c>
      <c r="C23" s="11" t="s">
        <v>20</v>
      </c>
      <c r="D23" s="14">
        <v>5000</v>
      </c>
      <c r="E23" s="14">
        <v>5000</v>
      </c>
      <c r="F23" s="14">
        <v>5000</v>
      </c>
      <c r="G23" s="14">
        <v>5000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4.5" x14ac:dyDescent="0.35">
      <c r="A24" s="1"/>
      <c r="B24" s="19" t="s">
        <v>21</v>
      </c>
      <c r="C24" s="11"/>
      <c r="D24" s="14">
        <f t="shared" ref="D24:G24" si="3">SUM(D20:D23)</f>
        <v>650000</v>
      </c>
      <c r="E24" s="14">
        <f t="shared" si="3"/>
        <v>650000</v>
      </c>
      <c r="F24" s="14">
        <f t="shared" si="3"/>
        <v>665000</v>
      </c>
      <c r="G24" s="14">
        <f t="shared" si="3"/>
        <v>675000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5" x14ac:dyDescent="0.35">
      <c r="A25" s="5"/>
      <c r="B25" s="6" t="s">
        <v>22</v>
      </c>
      <c r="C25" s="5"/>
      <c r="D25" s="7"/>
      <c r="E25" s="7"/>
      <c r="F25" s="7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5" x14ac:dyDescent="0.35">
      <c r="A26" s="5"/>
      <c r="B26" s="8">
        <v>5000</v>
      </c>
      <c r="C26" s="5" t="s">
        <v>23</v>
      </c>
      <c r="D26" s="15">
        <v>900000.08</v>
      </c>
      <c r="E26" s="15">
        <v>900000.08</v>
      </c>
      <c r="F26" s="15">
        <v>900000.08</v>
      </c>
      <c r="G26" s="15">
        <v>900000.08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5" x14ac:dyDescent="0.35">
      <c r="A27" s="5"/>
      <c r="B27" s="8">
        <v>5010</v>
      </c>
      <c r="C27" s="5" t="s">
        <v>24</v>
      </c>
      <c r="D27" s="15">
        <v>430000</v>
      </c>
      <c r="E27" s="15">
        <v>430000</v>
      </c>
      <c r="F27" s="9">
        <v>440000</v>
      </c>
      <c r="G27" s="9">
        <v>445000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5" x14ac:dyDescent="0.35">
      <c r="A28" s="5"/>
      <c r="B28" s="8"/>
      <c r="C28" s="5" t="s">
        <v>25</v>
      </c>
      <c r="D28" s="15">
        <v>230000</v>
      </c>
      <c r="E28" s="9">
        <v>235000</v>
      </c>
      <c r="F28" s="9">
        <v>245000</v>
      </c>
      <c r="G28" s="9">
        <v>245000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5" x14ac:dyDescent="0.35">
      <c r="A29" s="5"/>
      <c r="B29" s="8">
        <v>5020</v>
      </c>
      <c r="C29" s="5" t="s">
        <v>26</v>
      </c>
      <c r="D29" s="15">
        <v>160000</v>
      </c>
      <c r="E29" s="9">
        <v>160000</v>
      </c>
      <c r="F29" s="15">
        <v>160000</v>
      </c>
      <c r="G29" s="9">
        <v>165000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5" x14ac:dyDescent="0.35">
      <c r="A30" s="5"/>
      <c r="B30" s="8"/>
      <c r="C30" s="5" t="s">
        <v>27</v>
      </c>
      <c r="D30" s="15">
        <v>55000</v>
      </c>
      <c r="E30" s="9">
        <v>55000</v>
      </c>
      <c r="F30" s="9">
        <v>60000</v>
      </c>
      <c r="G30" s="9">
        <v>60000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5" x14ac:dyDescent="0.35">
      <c r="A31" s="5"/>
      <c r="B31" s="8">
        <v>5030</v>
      </c>
      <c r="C31" s="5" t="s">
        <v>28</v>
      </c>
      <c r="D31" s="15">
        <v>80000</v>
      </c>
      <c r="E31" s="9">
        <v>80000</v>
      </c>
      <c r="F31" s="15">
        <v>80000</v>
      </c>
      <c r="G31" s="15">
        <v>80000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5" x14ac:dyDescent="0.35">
      <c r="A32" s="5"/>
      <c r="B32" s="8">
        <v>5180</v>
      </c>
      <c r="C32" s="5" t="s">
        <v>29</v>
      </c>
      <c r="D32" s="15">
        <f t="shared" ref="D32:G32" si="4">(D26+D27+D28+D29+D30)*0.121</f>
        <v>214775.00967999999</v>
      </c>
      <c r="E32" s="15">
        <f t="shared" si="4"/>
        <v>215380.00967999999</v>
      </c>
      <c r="F32" s="15">
        <f t="shared" si="4"/>
        <v>218405.00967999999</v>
      </c>
      <c r="G32" s="15">
        <f t="shared" si="4"/>
        <v>219615.00967999999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5" x14ac:dyDescent="0.35">
      <c r="A33" s="5"/>
      <c r="B33" s="8">
        <v>5400</v>
      </c>
      <c r="C33" s="5" t="s">
        <v>30</v>
      </c>
      <c r="D33" s="15">
        <f t="shared" ref="D33:G33" si="5">(D26+D27+D28+D29+D30)*0.141</f>
        <v>250275.01127999998</v>
      </c>
      <c r="E33" s="15">
        <f t="shared" si="5"/>
        <v>250980.01127999998</v>
      </c>
      <c r="F33" s="15">
        <f t="shared" si="5"/>
        <v>254505.01127999998</v>
      </c>
      <c r="G33" s="15">
        <f t="shared" si="5"/>
        <v>255915.01127999998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5" x14ac:dyDescent="0.35">
      <c r="A34" s="5"/>
      <c r="B34" s="8">
        <v>5405</v>
      </c>
      <c r="C34" s="5" t="s">
        <v>31</v>
      </c>
      <c r="D34" s="15">
        <f t="shared" ref="D34:G34" si="6">D33*0.141</f>
        <v>35288.776590479996</v>
      </c>
      <c r="E34" s="15">
        <f t="shared" si="6"/>
        <v>35388.181590479995</v>
      </c>
      <c r="F34" s="15">
        <f t="shared" si="6"/>
        <v>35885.206590479997</v>
      </c>
      <c r="G34" s="15">
        <f t="shared" si="6"/>
        <v>36084.016590479994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5" x14ac:dyDescent="0.35">
      <c r="A35" s="5"/>
      <c r="B35" s="10">
        <v>5940</v>
      </c>
      <c r="C35" s="11" t="s">
        <v>32</v>
      </c>
      <c r="D35" s="14">
        <v>5000</v>
      </c>
      <c r="E35" s="14">
        <v>5000</v>
      </c>
      <c r="F35" s="14">
        <v>5000</v>
      </c>
      <c r="G35" s="14">
        <v>5000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5" x14ac:dyDescent="0.35">
      <c r="A36" s="5"/>
      <c r="B36" s="13" t="s">
        <v>33</v>
      </c>
      <c r="C36" s="11"/>
      <c r="D36" s="14">
        <f t="shared" ref="D36:G36" si="7">SUM(D26:D35)</f>
        <v>2360338.87755048</v>
      </c>
      <c r="E36" s="14">
        <f t="shared" si="7"/>
        <v>2366748.2825504798</v>
      </c>
      <c r="F36" s="14">
        <f t="shared" si="7"/>
        <v>2398795.3075504806</v>
      </c>
      <c r="G36" s="14">
        <f t="shared" si="7"/>
        <v>2411614.1175504802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5" x14ac:dyDescent="0.35">
      <c r="A37" s="5"/>
      <c r="B37" s="6" t="s">
        <v>34</v>
      </c>
      <c r="C37" s="5"/>
      <c r="D37" s="7"/>
      <c r="E37" s="7"/>
      <c r="F37" s="7"/>
      <c r="G37" s="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5" x14ac:dyDescent="0.35">
      <c r="A38" s="5"/>
      <c r="B38" s="8">
        <v>5900</v>
      </c>
      <c r="C38" s="5" t="s">
        <v>35</v>
      </c>
      <c r="D38" s="7"/>
      <c r="E38" s="15">
        <v>0</v>
      </c>
      <c r="F38" s="7"/>
      <c r="G38" s="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5" x14ac:dyDescent="0.35">
      <c r="A39" s="5"/>
      <c r="B39" s="8">
        <v>5910</v>
      </c>
      <c r="C39" s="5" t="s">
        <v>36</v>
      </c>
      <c r="D39" s="15">
        <v>2000</v>
      </c>
      <c r="E39" s="15">
        <v>2000</v>
      </c>
      <c r="F39" s="15">
        <v>2000</v>
      </c>
      <c r="G39" s="15">
        <v>2000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5" x14ac:dyDescent="0.35">
      <c r="A40" s="5"/>
      <c r="B40" s="8">
        <v>5915</v>
      </c>
      <c r="C40" s="5" t="s">
        <v>37</v>
      </c>
      <c r="D40" s="15">
        <v>10000</v>
      </c>
      <c r="E40" s="15">
        <v>10000</v>
      </c>
      <c r="F40" s="15">
        <v>10000</v>
      </c>
      <c r="G40" s="15">
        <v>10000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5" x14ac:dyDescent="0.35">
      <c r="A41" s="5"/>
      <c r="B41" s="8">
        <v>5930</v>
      </c>
      <c r="C41" s="5" t="s">
        <v>38</v>
      </c>
      <c r="D41" s="15">
        <v>30000</v>
      </c>
      <c r="E41" s="9">
        <v>30000</v>
      </c>
      <c r="F41" s="15">
        <v>30000</v>
      </c>
      <c r="G41" s="15">
        <v>30000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5" x14ac:dyDescent="0.35">
      <c r="A42" s="5"/>
      <c r="B42" s="10">
        <v>5990</v>
      </c>
      <c r="C42" s="11" t="s">
        <v>39</v>
      </c>
      <c r="D42" s="15">
        <v>60000</v>
      </c>
      <c r="E42" s="9">
        <v>60000</v>
      </c>
      <c r="F42" s="15">
        <v>60000</v>
      </c>
      <c r="G42" s="15">
        <v>60000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5" x14ac:dyDescent="0.35">
      <c r="A43" s="5"/>
      <c r="B43" s="13" t="s">
        <v>40</v>
      </c>
      <c r="C43" s="11"/>
      <c r="D43" s="15">
        <f t="shared" ref="D43:G43" si="8">SUM(D39:D42)</f>
        <v>102000</v>
      </c>
      <c r="E43" s="15">
        <f t="shared" si="8"/>
        <v>102000</v>
      </c>
      <c r="F43" s="15">
        <f t="shared" si="8"/>
        <v>102000</v>
      </c>
      <c r="G43" s="15">
        <f t="shared" si="8"/>
        <v>102000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5" x14ac:dyDescent="0.35">
      <c r="A44" s="5"/>
      <c r="B44" s="6" t="s">
        <v>41</v>
      </c>
      <c r="C44" s="5"/>
      <c r="D44" s="7"/>
      <c r="E44" s="7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5" x14ac:dyDescent="0.35">
      <c r="A45" s="5"/>
      <c r="B45" s="10">
        <v>6100</v>
      </c>
      <c r="C45" s="11" t="s">
        <v>42</v>
      </c>
      <c r="D45" s="15">
        <v>430800</v>
      </c>
      <c r="E45" s="9">
        <v>430800</v>
      </c>
      <c r="F45" s="9">
        <v>455000</v>
      </c>
      <c r="G45" s="9">
        <v>460000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5" x14ac:dyDescent="0.35">
      <c r="A46" s="1"/>
      <c r="B46" s="19" t="s">
        <v>43</v>
      </c>
      <c r="C46" s="11"/>
      <c r="D46" s="15">
        <f t="shared" ref="D46:G46" si="9">SUM(D45)</f>
        <v>430800</v>
      </c>
      <c r="E46" s="15">
        <f t="shared" si="9"/>
        <v>430800</v>
      </c>
      <c r="F46" s="15">
        <f t="shared" si="9"/>
        <v>455000</v>
      </c>
      <c r="G46" s="15">
        <f t="shared" si="9"/>
        <v>460000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5" x14ac:dyDescent="0.35">
      <c r="A47" s="5"/>
      <c r="B47" s="6" t="s">
        <v>44</v>
      </c>
      <c r="C47" s="5"/>
      <c r="D47" s="7"/>
      <c r="E47" s="7"/>
      <c r="F47" s="7"/>
      <c r="G47" s="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5" x14ac:dyDescent="0.35">
      <c r="A48" s="5"/>
      <c r="B48" s="8">
        <v>6550</v>
      </c>
      <c r="C48" s="5" t="s">
        <v>45</v>
      </c>
      <c r="D48" s="15">
        <v>130000</v>
      </c>
      <c r="E48" s="9">
        <v>130000</v>
      </c>
      <c r="F48" s="15">
        <v>130000</v>
      </c>
      <c r="G48" s="15">
        <v>130000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5" x14ac:dyDescent="0.35">
      <c r="A49" s="5"/>
      <c r="B49" s="8">
        <v>6552</v>
      </c>
      <c r="C49" s="5" t="s">
        <v>46</v>
      </c>
      <c r="D49" s="15">
        <v>170000</v>
      </c>
      <c r="E49" s="9">
        <v>180000</v>
      </c>
      <c r="F49" s="9">
        <v>190000</v>
      </c>
      <c r="G49" s="9">
        <v>200000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5" x14ac:dyDescent="0.35">
      <c r="A50" s="5"/>
      <c r="B50" s="8">
        <v>6620</v>
      </c>
      <c r="C50" s="5" t="s">
        <v>47</v>
      </c>
      <c r="D50" s="15">
        <v>5000</v>
      </c>
      <c r="E50" s="15">
        <v>5000</v>
      </c>
      <c r="F50" s="15">
        <v>5000</v>
      </c>
      <c r="G50" s="15">
        <v>5000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5" x14ac:dyDescent="0.35">
      <c r="A51" s="5"/>
      <c r="B51" s="10"/>
      <c r="C51" s="11"/>
      <c r="D51" s="7"/>
      <c r="E51" s="7"/>
      <c r="F51" s="7"/>
      <c r="G51" s="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5" x14ac:dyDescent="0.35">
      <c r="A52" s="5"/>
      <c r="B52" s="13" t="s">
        <v>48</v>
      </c>
      <c r="C52" s="11"/>
      <c r="D52" s="15">
        <f t="shared" ref="D52:G52" si="10">SUM(D48:D51)</f>
        <v>305000</v>
      </c>
      <c r="E52" s="15">
        <f t="shared" si="10"/>
        <v>315000</v>
      </c>
      <c r="F52" s="15">
        <f t="shared" si="10"/>
        <v>325000</v>
      </c>
      <c r="G52" s="15">
        <f t="shared" si="10"/>
        <v>335000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5" x14ac:dyDescent="0.35">
      <c r="A53" s="5"/>
      <c r="B53" s="6" t="s">
        <v>49</v>
      </c>
      <c r="C53" s="5"/>
      <c r="D53" s="7"/>
      <c r="E53" s="7"/>
      <c r="F53" s="7"/>
      <c r="G53" s="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5" x14ac:dyDescent="0.35">
      <c r="A54" s="5"/>
      <c r="B54" s="8">
        <v>6800</v>
      </c>
      <c r="C54" s="5" t="s">
        <v>50</v>
      </c>
      <c r="D54" s="15">
        <v>2000</v>
      </c>
      <c r="E54" s="15">
        <v>2000</v>
      </c>
      <c r="F54" s="15">
        <v>2000</v>
      </c>
      <c r="G54" s="15">
        <v>2000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5" x14ac:dyDescent="0.35">
      <c r="A55" s="5"/>
      <c r="B55" s="8">
        <v>6840</v>
      </c>
      <c r="C55" s="5" t="s">
        <v>51</v>
      </c>
      <c r="D55" s="7"/>
      <c r="E55" s="7"/>
      <c r="F55" s="7"/>
      <c r="G55" s="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5" x14ac:dyDescent="0.35">
      <c r="A56" s="5"/>
      <c r="B56" s="8">
        <v>6870</v>
      </c>
      <c r="C56" s="5" t="s">
        <v>52</v>
      </c>
      <c r="D56" s="7"/>
      <c r="E56" s="7"/>
      <c r="F56" s="7"/>
      <c r="G56" s="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5" x14ac:dyDescent="0.35">
      <c r="A57" s="5"/>
      <c r="B57" s="8">
        <v>6900</v>
      </c>
      <c r="C57" s="5" t="s">
        <v>53</v>
      </c>
      <c r="D57" s="15">
        <v>2000</v>
      </c>
      <c r="E57" s="15">
        <v>2500</v>
      </c>
      <c r="F57" s="9">
        <v>2500</v>
      </c>
      <c r="G57" s="9">
        <v>2500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5" x14ac:dyDescent="0.35">
      <c r="A58" s="5"/>
      <c r="B58" s="10">
        <v>6940</v>
      </c>
      <c r="C58" s="11" t="s">
        <v>54</v>
      </c>
      <c r="D58" s="14">
        <v>5000</v>
      </c>
      <c r="E58" s="14">
        <v>5000</v>
      </c>
      <c r="F58" s="14">
        <v>5000</v>
      </c>
      <c r="G58" s="14">
        <v>5000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5" x14ac:dyDescent="0.35">
      <c r="A59" s="5"/>
      <c r="B59" s="13" t="s">
        <v>55</v>
      </c>
      <c r="C59" s="11"/>
      <c r="D59" s="14">
        <f t="shared" ref="D59:G59" si="11">SUM(D54:D58)</f>
        <v>9000</v>
      </c>
      <c r="E59" s="14">
        <f t="shared" si="11"/>
        <v>9500</v>
      </c>
      <c r="F59" s="14">
        <f t="shared" si="11"/>
        <v>9500</v>
      </c>
      <c r="G59" s="14">
        <f t="shared" si="11"/>
        <v>9500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5" x14ac:dyDescent="0.35">
      <c r="A60" s="5"/>
      <c r="B60" s="6" t="s">
        <v>56</v>
      </c>
      <c r="C60" s="7"/>
      <c r="D60" s="7"/>
      <c r="E60" s="7"/>
      <c r="F60" s="7"/>
      <c r="G60" s="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5" x14ac:dyDescent="0.35">
      <c r="A61" s="5"/>
      <c r="B61" s="8">
        <v>6700</v>
      </c>
      <c r="C61" s="7" t="s">
        <v>57</v>
      </c>
      <c r="D61" s="15">
        <v>25000</v>
      </c>
      <c r="E61" s="9">
        <v>25000</v>
      </c>
      <c r="F61" s="9">
        <v>25000</v>
      </c>
      <c r="G61" s="15">
        <v>25000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5" x14ac:dyDescent="0.35">
      <c r="A62" s="5"/>
      <c r="B62" s="8">
        <v>6705</v>
      </c>
      <c r="C62" s="7" t="s">
        <v>58</v>
      </c>
      <c r="D62" s="15">
        <v>95000</v>
      </c>
      <c r="E62" s="15">
        <v>95000</v>
      </c>
      <c r="F62" s="15">
        <v>95000</v>
      </c>
      <c r="G62" s="15">
        <v>95000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5" x14ac:dyDescent="0.35">
      <c r="A63" s="5"/>
      <c r="B63" s="8">
        <v>6740</v>
      </c>
      <c r="C63" s="7" t="s">
        <v>59</v>
      </c>
      <c r="D63" s="15">
        <v>50000</v>
      </c>
      <c r="E63" s="15">
        <v>50000</v>
      </c>
      <c r="F63" s="15">
        <v>50000</v>
      </c>
      <c r="G63" s="15">
        <v>50000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5" x14ac:dyDescent="0.35">
      <c r="A64" s="5"/>
      <c r="B64" s="10">
        <v>6770</v>
      </c>
      <c r="C64" s="16" t="s">
        <v>60</v>
      </c>
      <c r="D64" s="14">
        <v>10000</v>
      </c>
      <c r="E64" s="12">
        <v>10000</v>
      </c>
      <c r="F64" s="14">
        <v>10000</v>
      </c>
      <c r="G64" s="14">
        <v>10000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5" x14ac:dyDescent="0.35">
      <c r="A65" s="5"/>
      <c r="B65" s="13" t="s">
        <v>61</v>
      </c>
      <c r="C65" s="16"/>
      <c r="D65" s="14">
        <f t="shared" ref="D65:G65" si="12">SUM(D61:D64)</f>
        <v>180000</v>
      </c>
      <c r="E65" s="14">
        <f t="shared" si="12"/>
        <v>180000</v>
      </c>
      <c r="F65" s="14">
        <f t="shared" si="12"/>
        <v>180000</v>
      </c>
      <c r="G65" s="14">
        <f t="shared" si="12"/>
        <v>180000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5" x14ac:dyDescent="0.35">
      <c r="A66" s="5"/>
      <c r="B66" s="6" t="s">
        <v>62</v>
      </c>
      <c r="C66" s="5"/>
      <c r="D66" s="7"/>
      <c r="E66" s="7"/>
      <c r="F66" s="7"/>
      <c r="G66" s="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5" x14ac:dyDescent="0.35">
      <c r="A67" s="5"/>
      <c r="B67" s="10">
        <v>7140</v>
      </c>
      <c r="C67" s="11" t="s">
        <v>63</v>
      </c>
      <c r="D67" s="14">
        <v>40000</v>
      </c>
      <c r="E67" s="12">
        <v>40000</v>
      </c>
      <c r="F67" s="14">
        <v>40000</v>
      </c>
      <c r="G67" s="14">
        <v>40000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5" x14ac:dyDescent="0.35">
      <c r="A68" s="5"/>
      <c r="B68" s="13" t="s">
        <v>64</v>
      </c>
      <c r="C68" s="11"/>
      <c r="D68" s="14">
        <f t="shared" ref="D68:G68" si="13">SUM(D67)</f>
        <v>40000</v>
      </c>
      <c r="E68" s="14">
        <f t="shared" si="13"/>
        <v>40000</v>
      </c>
      <c r="F68" s="14">
        <f t="shared" si="13"/>
        <v>40000</v>
      </c>
      <c r="G68" s="14">
        <f t="shared" si="13"/>
        <v>40000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5" x14ac:dyDescent="0.35">
      <c r="A69" s="5"/>
      <c r="B69" s="6" t="s">
        <v>65</v>
      </c>
      <c r="C69" s="5"/>
      <c r="D69" s="16"/>
      <c r="E69" s="16"/>
      <c r="F69" s="16"/>
      <c r="G69" s="1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5" x14ac:dyDescent="0.35">
      <c r="A70" s="5"/>
      <c r="B70" s="10">
        <v>7500</v>
      </c>
      <c r="C70" s="11" t="s">
        <v>65</v>
      </c>
      <c r="D70" s="14">
        <v>11500</v>
      </c>
      <c r="E70" s="12">
        <v>12000</v>
      </c>
      <c r="F70" s="12">
        <v>12000</v>
      </c>
      <c r="G70" s="12">
        <v>12500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5" x14ac:dyDescent="0.35">
      <c r="A71" s="5"/>
      <c r="B71" s="13" t="s">
        <v>66</v>
      </c>
      <c r="C71" s="11"/>
      <c r="D71" s="20">
        <v>11500</v>
      </c>
      <c r="E71" s="15">
        <f t="shared" ref="E71:G71" si="14">SUM(E70)</f>
        <v>12000</v>
      </c>
      <c r="F71" s="15">
        <f t="shared" si="14"/>
        <v>12000</v>
      </c>
      <c r="G71" s="15">
        <f t="shared" si="14"/>
        <v>12500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5" x14ac:dyDescent="0.35">
      <c r="A72" s="5"/>
      <c r="B72" s="6" t="s">
        <v>67</v>
      </c>
      <c r="C72" s="5"/>
      <c r="D72" s="7"/>
      <c r="E72" s="7"/>
      <c r="F72" s="7"/>
      <c r="G72" s="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5" x14ac:dyDescent="0.35">
      <c r="A73" s="5"/>
      <c r="B73" s="8">
        <v>7710</v>
      </c>
      <c r="C73" s="5" t="s">
        <v>68</v>
      </c>
      <c r="D73" s="7"/>
      <c r="E73" s="15">
        <v>0</v>
      </c>
      <c r="F73" s="7"/>
      <c r="G73" s="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5" x14ac:dyDescent="0.35">
      <c r="A74" s="5"/>
      <c r="B74" s="8">
        <v>7770</v>
      </c>
      <c r="C74" s="5" t="s">
        <v>69</v>
      </c>
      <c r="D74" s="15">
        <v>2000</v>
      </c>
      <c r="E74" s="15">
        <v>2000</v>
      </c>
      <c r="F74" s="15">
        <v>2000</v>
      </c>
      <c r="G74" s="15">
        <v>2000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5" x14ac:dyDescent="0.35">
      <c r="A75" s="5"/>
      <c r="B75" s="8">
        <v>7771</v>
      </c>
      <c r="C75" s="5" t="s">
        <v>70</v>
      </c>
      <c r="D75" s="15">
        <v>20</v>
      </c>
      <c r="E75" s="15">
        <v>20</v>
      </c>
      <c r="F75" s="15">
        <v>20</v>
      </c>
      <c r="G75" s="15">
        <v>20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5" x14ac:dyDescent="0.35">
      <c r="A76" s="5"/>
      <c r="B76" s="8">
        <v>7780</v>
      </c>
      <c r="C76" s="5" t="s">
        <v>71</v>
      </c>
      <c r="D76" s="15">
        <v>15000</v>
      </c>
      <c r="E76" s="15">
        <v>15000</v>
      </c>
      <c r="F76" s="15">
        <v>15000</v>
      </c>
      <c r="G76" s="15">
        <v>15000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5" x14ac:dyDescent="0.35">
      <c r="A77" s="5"/>
      <c r="B77" s="10">
        <v>7830</v>
      </c>
      <c r="C77" s="11" t="s">
        <v>72</v>
      </c>
      <c r="D77" s="15">
        <v>4000</v>
      </c>
      <c r="E77" s="15">
        <v>4000</v>
      </c>
      <c r="F77" s="15">
        <v>4000</v>
      </c>
      <c r="G77" s="15">
        <v>4000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5" x14ac:dyDescent="0.35">
      <c r="A78" s="5"/>
      <c r="B78" s="13" t="s">
        <v>73</v>
      </c>
      <c r="C78" s="11"/>
      <c r="D78" s="15">
        <f>SUM(D74:D77)</f>
        <v>21020</v>
      </c>
      <c r="E78" s="15">
        <f>SUM(E73:E77)</f>
        <v>21020</v>
      </c>
      <c r="F78" s="15">
        <f t="shared" ref="F78:G78" si="15">SUM(F74:F77)</f>
        <v>21020</v>
      </c>
      <c r="G78" s="15">
        <f t="shared" si="15"/>
        <v>21020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5" x14ac:dyDescent="0.35">
      <c r="A79" s="5"/>
      <c r="B79" s="11"/>
      <c r="C79" s="11"/>
      <c r="D79" s="16"/>
      <c r="E79" s="16"/>
      <c r="F79" s="16"/>
      <c r="G79" s="1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5" x14ac:dyDescent="0.35">
      <c r="A80" s="5"/>
      <c r="B80" s="21" t="s">
        <v>74</v>
      </c>
      <c r="C80" s="11"/>
      <c r="D80" s="14">
        <f t="shared" ref="D80:G80" si="16">D24+D36+D43+D46+D52+D59+D65+D68+D71+D78</f>
        <v>4109658.87755048</v>
      </c>
      <c r="E80" s="14">
        <f t="shared" si="16"/>
        <v>4127068.2825504798</v>
      </c>
      <c r="F80" s="14">
        <f t="shared" si="16"/>
        <v>4208315.3075504806</v>
      </c>
      <c r="G80" s="14">
        <f t="shared" si="16"/>
        <v>4246634.1175504802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6" ht="14.5" x14ac:dyDescent="0.35">
      <c r="A81" s="5"/>
      <c r="B81" s="6" t="s">
        <v>75</v>
      </c>
      <c r="C81" s="5"/>
      <c r="D81" s="7"/>
      <c r="E81" s="7"/>
      <c r="F81" s="7"/>
      <c r="G81" s="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6" ht="14.5" x14ac:dyDescent="0.35">
      <c r="A82" s="5"/>
      <c r="B82" s="8">
        <v>8050</v>
      </c>
      <c r="C82" s="5" t="s">
        <v>76</v>
      </c>
      <c r="D82" s="7"/>
      <c r="E82" s="7"/>
      <c r="F82" s="7"/>
      <c r="G82" s="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6" ht="14.5" x14ac:dyDescent="0.35">
      <c r="A83" s="5"/>
      <c r="B83" s="10">
        <v>8150</v>
      </c>
      <c r="C83" s="11" t="s">
        <v>77</v>
      </c>
      <c r="D83" s="16"/>
      <c r="E83" s="16"/>
      <c r="F83" s="16"/>
      <c r="G83" s="1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6" ht="14.5" x14ac:dyDescent="0.35">
      <c r="A84" s="5"/>
      <c r="B84" s="13" t="s">
        <v>78</v>
      </c>
      <c r="C84" s="11"/>
      <c r="D84" s="16"/>
      <c r="E84" s="14"/>
      <c r="F84" s="16"/>
      <c r="G84" s="1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6" ht="14.5" x14ac:dyDescent="0.35">
      <c r="A85" s="5"/>
      <c r="B85" s="3"/>
      <c r="C85" s="11"/>
      <c r="D85" s="16"/>
      <c r="E85" s="16"/>
      <c r="F85" s="16"/>
      <c r="G85" s="1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6" ht="14.5" x14ac:dyDescent="0.35">
      <c r="A86" s="5"/>
      <c r="B86" s="22" t="s">
        <v>79</v>
      </c>
      <c r="C86" s="11"/>
      <c r="D86" s="14">
        <f t="shared" ref="D86:G86" si="17">D16-D80-D84</f>
        <v>210341.12244952004</v>
      </c>
      <c r="E86" s="14">
        <f>E16-E80-E84</f>
        <v>102931.71744952025</v>
      </c>
      <c r="F86" s="14">
        <f t="shared" si="17"/>
        <v>126684.69244951941</v>
      </c>
      <c r="G86" s="14">
        <f t="shared" si="17"/>
        <v>146365.88244951982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6" ht="14.5" x14ac:dyDescent="0.3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5" x14ac:dyDescent="0.3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5" x14ac:dyDescent="0.3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5" x14ac:dyDescent="0.3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5" x14ac:dyDescent="0.3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5" x14ac:dyDescent="0.3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5" x14ac:dyDescent="0.3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5" x14ac:dyDescent="0.3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5" x14ac:dyDescent="0.3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5" x14ac:dyDescent="0.3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5" x14ac:dyDescent="0.3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5" x14ac:dyDescent="0.3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5" x14ac:dyDescent="0.3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5" x14ac:dyDescent="0.3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5" x14ac:dyDescent="0.3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5" x14ac:dyDescent="0.3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5" x14ac:dyDescent="0.3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5" x14ac:dyDescent="0.3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5" x14ac:dyDescent="0.3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5" x14ac:dyDescent="0.3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5" x14ac:dyDescent="0.3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5" x14ac:dyDescent="0.3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5" x14ac:dyDescent="0.3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5" x14ac:dyDescent="0.3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5" x14ac:dyDescent="0.3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5" x14ac:dyDescent="0.3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5" x14ac:dyDescent="0.3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5" x14ac:dyDescent="0.3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5" x14ac:dyDescent="0.3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5" x14ac:dyDescent="0.3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5" x14ac:dyDescent="0.3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5" x14ac:dyDescent="0.3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5" x14ac:dyDescent="0.3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5" x14ac:dyDescent="0.3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5" x14ac:dyDescent="0.3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5" x14ac:dyDescent="0.3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5" x14ac:dyDescent="0.3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5" x14ac:dyDescent="0.3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5" x14ac:dyDescent="0.3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5" x14ac:dyDescent="0.3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5" x14ac:dyDescent="0.3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5" x14ac:dyDescent="0.3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5" x14ac:dyDescent="0.3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5" x14ac:dyDescent="0.3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5" x14ac:dyDescent="0.3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5" x14ac:dyDescent="0.3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5" x14ac:dyDescent="0.3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5" x14ac:dyDescent="0.3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5" x14ac:dyDescent="0.3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5" x14ac:dyDescent="0.3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5" x14ac:dyDescent="0.3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5" x14ac:dyDescent="0.3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5" x14ac:dyDescent="0.3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5" x14ac:dyDescent="0.3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5" x14ac:dyDescent="0.3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5" x14ac:dyDescent="0.3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5" x14ac:dyDescent="0.3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5" x14ac:dyDescent="0.3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5" x14ac:dyDescent="0.3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5" x14ac:dyDescent="0.3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5" x14ac:dyDescent="0.3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5" x14ac:dyDescent="0.3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5" x14ac:dyDescent="0.3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5" x14ac:dyDescent="0.3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5" x14ac:dyDescent="0.3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5" x14ac:dyDescent="0.3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5" x14ac:dyDescent="0.3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5" x14ac:dyDescent="0.3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5" x14ac:dyDescent="0.3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5" x14ac:dyDescent="0.3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5" x14ac:dyDescent="0.3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5" x14ac:dyDescent="0.3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5" x14ac:dyDescent="0.3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5" x14ac:dyDescent="0.3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5" x14ac:dyDescent="0.3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5" x14ac:dyDescent="0.3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5" x14ac:dyDescent="0.3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5" x14ac:dyDescent="0.3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5" x14ac:dyDescent="0.3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5" x14ac:dyDescent="0.3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5" x14ac:dyDescent="0.3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5" x14ac:dyDescent="0.3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5" x14ac:dyDescent="0.3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5" x14ac:dyDescent="0.3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5" x14ac:dyDescent="0.3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5" x14ac:dyDescent="0.3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5" x14ac:dyDescent="0.3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5" x14ac:dyDescent="0.3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5" x14ac:dyDescent="0.3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5" x14ac:dyDescent="0.3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5" x14ac:dyDescent="0.3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5" x14ac:dyDescent="0.3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5" x14ac:dyDescent="0.3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5" x14ac:dyDescent="0.3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5" x14ac:dyDescent="0.3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5" x14ac:dyDescent="0.3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5" x14ac:dyDescent="0.3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5" x14ac:dyDescent="0.3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5" x14ac:dyDescent="0.3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5" x14ac:dyDescent="0.3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5" x14ac:dyDescent="0.3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5" x14ac:dyDescent="0.3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5" x14ac:dyDescent="0.3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5" x14ac:dyDescent="0.3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5" x14ac:dyDescent="0.3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5" x14ac:dyDescent="0.3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5" x14ac:dyDescent="0.3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5" x14ac:dyDescent="0.3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5" x14ac:dyDescent="0.3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5" x14ac:dyDescent="0.3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5" x14ac:dyDescent="0.3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5" x14ac:dyDescent="0.3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5" x14ac:dyDescent="0.3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5" x14ac:dyDescent="0.3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5" x14ac:dyDescent="0.3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5" x14ac:dyDescent="0.3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5" x14ac:dyDescent="0.3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5" x14ac:dyDescent="0.3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5" x14ac:dyDescent="0.3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5" x14ac:dyDescent="0.3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5" x14ac:dyDescent="0.3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5" x14ac:dyDescent="0.3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5" x14ac:dyDescent="0.3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5" x14ac:dyDescent="0.3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5" x14ac:dyDescent="0.3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5" x14ac:dyDescent="0.3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5" x14ac:dyDescent="0.3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5" x14ac:dyDescent="0.3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5" x14ac:dyDescent="0.3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5" x14ac:dyDescent="0.3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5" x14ac:dyDescent="0.3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5" x14ac:dyDescent="0.3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5" x14ac:dyDescent="0.3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5" x14ac:dyDescent="0.3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5" x14ac:dyDescent="0.3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5" x14ac:dyDescent="0.3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5" x14ac:dyDescent="0.3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5" x14ac:dyDescent="0.3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5" x14ac:dyDescent="0.3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5" x14ac:dyDescent="0.3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5" x14ac:dyDescent="0.3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5" x14ac:dyDescent="0.3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5" x14ac:dyDescent="0.3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5" x14ac:dyDescent="0.3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5" x14ac:dyDescent="0.3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5" x14ac:dyDescent="0.3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5" x14ac:dyDescent="0.3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5" x14ac:dyDescent="0.3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5" x14ac:dyDescent="0.3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5" x14ac:dyDescent="0.3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5" x14ac:dyDescent="0.3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5" x14ac:dyDescent="0.3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5" x14ac:dyDescent="0.3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5" x14ac:dyDescent="0.3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5" x14ac:dyDescent="0.3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5" x14ac:dyDescent="0.3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5" x14ac:dyDescent="0.3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5" x14ac:dyDescent="0.3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5" x14ac:dyDescent="0.3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5" x14ac:dyDescent="0.3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5" x14ac:dyDescent="0.3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5" x14ac:dyDescent="0.3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5" x14ac:dyDescent="0.3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5" x14ac:dyDescent="0.3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5" x14ac:dyDescent="0.3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5" x14ac:dyDescent="0.3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5" x14ac:dyDescent="0.3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5" x14ac:dyDescent="0.3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5" x14ac:dyDescent="0.3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5" x14ac:dyDescent="0.3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5" x14ac:dyDescent="0.3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5" x14ac:dyDescent="0.3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5" x14ac:dyDescent="0.3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5" x14ac:dyDescent="0.3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5" x14ac:dyDescent="0.3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5" x14ac:dyDescent="0.3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5" x14ac:dyDescent="0.3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5" x14ac:dyDescent="0.3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5" x14ac:dyDescent="0.3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5" x14ac:dyDescent="0.3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5" x14ac:dyDescent="0.3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5" x14ac:dyDescent="0.3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5" x14ac:dyDescent="0.3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5" x14ac:dyDescent="0.3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5" x14ac:dyDescent="0.3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5" x14ac:dyDescent="0.3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5" x14ac:dyDescent="0.3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5" x14ac:dyDescent="0.3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5" x14ac:dyDescent="0.3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5" x14ac:dyDescent="0.3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5" x14ac:dyDescent="0.3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5" x14ac:dyDescent="0.3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5" x14ac:dyDescent="0.3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5" x14ac:dyDescent="0.3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5" x14ac:dyDescent="0.3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5" x14ac:dyDescent="0.3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5" x14ac:dyDescent="0.3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5" x14ac:dyDescent="0.3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5" x14ac:dyDescent="0.3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5" x14ac:dyDescent="0.3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5" x14ac:dyDescent="0.3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5" x14ac:dyDescent="0.3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5" x14ac:dyDescent="0.3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5" x14ac:dyDescent="0.3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5" x14ac:dyDescent="0.3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5" x14ac:dyDescent="0.3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5" x14ac:dyDescent="0.3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5" x14ac:dyDescent="0.3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5" x14ac:dyDescent="0.3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5" x14ac:dyDescent="0.3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5" x14ac:dyDescent="0.3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5" x14ac:dyDescent="0.3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5" x14ac:dyDescent="0.3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5" x14ac:dyDescent="0.3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5" x14ac:dyDescent="0.3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5" x14ac:dyDescent="0.3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5" x14ac:dyDescent="0.3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5" x14ac:dyDescent="0.3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5" x14ac:dyDescent="0.3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5" x14ac:dyDescent="0.3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5" x14ac:dyDescent="0.3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5" x14ac:dyDescent="0.3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5" x14ac:dyDescent="0.3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5" x14ac:dyDescent="0.3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5" x14ac:dyDescent="0.3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5" x14ac:dyDescent="0.3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5" x14ac:dyDescent="0.3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5" x14ac:dyDescent="0.3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5" x14ac:dyDescent="0.3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5" x14ac:dyDescent="0.3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5" x14ac:dyDescent="0.3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5" x14ac:dyDescent="0.3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5" x14ac:dyDescent="0.3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5" x14ac:dyDescent="0.3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5" x14ac:dyDescent="0.3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5" x14ac:dyDescent="0.3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5" x14ac:dyDescent="0.3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5" x14ac:dyDescent="0.3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5" x14ac:dyDescent="0.3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5" x14ac:dyDescent="0.3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5" x14ac:dyDescent="0.3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5" x14ac:dyDescent="0.3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5" x14ac:dyDescent="0.3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5" x14ac:dyDescent="0.3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5" x14ac:dyDescent="0.3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5" x14ac:dyDescent="0.3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5" x14ac:dyDescent="0.3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5" x14ac:dyDescent="0.3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5" x14ac:dyDescent="0.3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5" x14ac:dyDescent="0.3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5" x14ac:dyDescent="0.3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5" x14ac:dyDescent="0.3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5" x14ac:dyDescent="0.3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5" x14ac:dyDescent="0.3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5" x14ac:dyDescent="0.3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5" x14ac:dyDescent="0.3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5" x14ac:dyDescent="0.3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5" x14ac:dyDescent="0.3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5" x14ac:dyDescent="0.3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5" x14ac:dyDescent="0.3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5" x14ac:dyDescent="0.3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5" x14ac:dyDescent="0.3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5" x14ac:dyDescent="0.3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5" x14ac:dyDescent="0.3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5" x14ac:dyDescent="0.3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5" x14ac:dyDescent="0.3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5" x14ac:dyDescent="0.3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5" x14ac:dyDescent="0.3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5" x14ac:dyDescent="0.3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5" x14ac:dyDescent="0.3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5" x14ac:dyDescent="0.3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5" x14ac:dyDescent="0.3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5" x14ac:dyDescent="0.3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5" x14ac:dyDescent="0.3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5" x14ac:dyDescent="0.3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5" x14ac:dyDescent="0.3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5" x14ac:dyDescent="0.3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5" x14ac:dyDescent="0.3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5" x14ac:dyDescent="0.3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5" x14ac:dyDescent="0.3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5" x14ac:dyDescent="0.3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5" x14ac:dyDescent="0.3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5" x14ac:dyDescent="0.3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5" x14ac:dyDescent="0.3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5" x14ac:dyDescent="0.3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5" x14ac:dyDescent="0.3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5" x14ac:dyDescent="0.3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5" x14ac:dyDescent="0.3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5" x14ac:dyDescent="0.3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5" x14ac:dyDescent="0.3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5" x14ac:dyDescent="0.3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5" x14ac:dyDescent="0.3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5" x14ac:dyDescent="0.3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5" x14ac:dyDescent="0.3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5" x14ac:dyDescent="0.3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5" x14ac:dyDescent="0.3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5" x14ac:dyDescent="0.3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5" x14ac:dyDescent="0.3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5" x14ac:dyDescent="0.3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5" x14ac:dyDescent="0.3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5" x14ac:dyDescent="0.3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5" x14ac:dyDescent="0.3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5" x14ac:dyDescent="0.3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5" x14ac:dyDescent="0.3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5" x14ac:dyDescent="0.3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5" x14ac:dyDescent="0.3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5" x14ac:dyDescent="0.3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5" x14ac:dyDescent="0.3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5" x14ac:dyDescent="0.3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5" x14ac:dyDescent="0.3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5" x14ac:dyDescent="0.3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5" x14ac:dyDescent="0.3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5" x14ac:dyDescent="0.3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5" x14ac:dyDescent="0.3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5" x14ac:dyDescent="0.3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5" x14ac:dyDescent="0.3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5" x14ac:dyDescent="0.3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5" x14ac:dyDescent="0.3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5" x14ac:dyDescent="0.3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5" x14ac:dyDescent="0.3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5" x14ac:dyDescent="0.3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5" x14ac:dyDescent="0.3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5" x14ac:dyDescent="0.3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5" x14ac:dyDescent="0.3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5" x14ac:dyDescent="0.3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5" x14ac:dyDescent="0.3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5" x14ac:dyDescent="0.3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5" x14ac:dyDescent="0.3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5" x14ac:dyDescent="0.3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5" x14ac:dyDescent="0.3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5" x14ac:dyDescent="0.3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5" x14ac:dyDescent="0.3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5" x14ac:dyDescent="0.3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5" x14ac:dyDescent="0.3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5" x14ac:dyDescent="0.3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5" x14ac:dyDescent="0.3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5" x14ac:dyDescent="0.3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5" x14ac:dyDescent="0.3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5" x14ac:dyDescent="0.3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5" x14ac:dyDescent="0.3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5" x14ac:dyDescent="0.3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5" x14ac:dyDescent="0.3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5" x14ac:dyDescent="0.3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5" x14ac:dyDescent="0.3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5" x14ac:dyDescent="0.3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5" x14ac:dyDescent="0.3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5" x14ac:dyDescent="0.3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5" x14ac:dyDescent="0.3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5" x14ac:dyDescent="0.3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5" x14ac:dyDescent="0.3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5" x14ac:dyDescent="0.3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5" x14ac:dyDescent="0.3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5" x14ac:dyDescent="0.3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5" x14ac:dyDescent="0.3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5" x14ac:dyDescent="0.3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5" x14ac:dyDescent="0.3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5" x14ac:dyDescent="0.3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5" x14ac:dyDescent="0.3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5" x14ac:dyDescent="0.3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5" x14ac:dyDescent="0.3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5" x14ac:dyDescent="0.3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5" x14ac:dyDescent="0.3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5" x14ac:dyDescent="0.3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5" x14ac:dyDescent="0.3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5" x14ac:dyDescent="0.3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5" x14ac:dyDescent="0.3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5" x14ac:dyDescent="0.3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5" x14ac:dyDescent="0.3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5" x14ac:dyDescent="0.3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5" x14ac:dyDescent="0.3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5" x14ac:dyDescent="0.3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5" x14ac:dyDescent="0.3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5" x14ac:dyDescent="0.3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5" x14ac:dyDescent="0.3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5" x14ac:dyDescent="0.3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5" x14ac:dyDescent="0.3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5" x14ac:dyDescent="0.3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5" x14ac:dyDescent="0.3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5" x14ac:dyDescent="0.3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5" x14ac:dyDescent="0.3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5" x14ac:dyDescent="0.3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5" x14ac:dyDescent="0.3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5" x14ac:dyDescent="0.3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5" x14ac:dyDescent="0.3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5" x14ac:dyDescent="0.3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5" x14ac:dyDescent="0.3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5" x14ac:dyDescent="0.3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5" x14ac:dyDescent="0.3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5" x14ac:dyDescent="0.3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5" x14ac:dyDescent="0.3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5" x14ac:dyDescent="0.3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5" x14ac:dyDescent="0.3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5" x14ac:dyDescent="0.3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5" x14ac:dyDescent="0.3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5" x14ac:dyDescent="0.3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5" x14ac:dyDescent="0.3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5" x14ac:dyDescent="0.3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5" x14ac:dyDescent="0.3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5" x14ac:dyDescent="0.3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5" x14ac:dyDescent="0.3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5" x14ac:dyDescent="0.3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5" x14ac:dyDescent="0.3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5" x14ac:dyDescent="0.3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5" x14ac:dyDescent="0.3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5" x14ac:dyDescent="0.3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5" x14ac:dyDescent="0.3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5" x14ac:dyDescent="0.3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5" x14ac:dyDescent="0.3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5" x14ac:dyDescent="0.3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5" x14ac:dyDescent="0.3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5" x14ac:dyDescent="0.3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5" x14ac:dyDescent="0.3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5" x14ac:dyDescent="0.3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5" x14ac:dyDescent="0.3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5" x14ac:dyDescent="0.3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5" x14ac:dyDescent="0.3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5" x14ac:dyDescent="0.3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5" x14ac:dyDescent="0.3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5" x14ac:dyDescent="0.3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5" x14ac:dyDescent="0.3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5" x14ac:dyDescent="0.3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5" x14ac:dyDescent="0.3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5" x14ac:dyDescent="0.3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5" x14ac:dyDescent="0.3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5" x14ac:dyDescent="0.3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5" x14ac:dyDescent="0.3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5" x14ac:dyDescent="0.3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5" x14ac:dyDescent="0.3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5" x14ac:dyDescent="0.3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5" x14ac:dyDescent="0.3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5" x14ac:dyDescent="0.3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5" x14ac:dyDescent="0.3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5" x14ac:dyDescent="0.3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5" x14ac:dyDescent="0.3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5" x14ac:dyDescent="0.3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5" x14ac:dyDescent="0.3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5" x14ac:dyDescent="0.3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5" x14ac:dyDescent="0.3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5" x14ac:dyDescent="0.3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5" x14ac:dyDescent="0.3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5" x14ac:dyDescent="0.3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5" x14ac:dyDescent="0.3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5" x14ac:dyDescent="0.3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5" x14ac:dyDescent="0.3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5" x14ac:dyDescent="0.3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5" x14ac:dyDescent="0.3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5" x14ac:dyDescent="0.3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5" x14ac:dyDescent="0.3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5" x14ac:dyDescent="0.3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5" x14ac:dyDescent="0.3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5" x14ac:dyDescent="0.3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5" x14ac:dyDescent="0.3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5" x14ac:dyDescent="0.3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5" x14ac:dyDescent="0.3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5" x14ac:dyDescent="0.3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5" x14ac:dyDescent="0.3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5" x14ac:dyDescent="0.3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5" x14ac:dyDescent="0.3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5" x14ac:dyDescent="0.3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5" x14ac:dyDescent="0.3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5" x14ac:dyDescent="0.3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5" x14ac:dyDescent="0.3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5" x14ac:dyDescent="0.3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5" x14ac:dyDescent="0.3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5" x14ac:dyDescent="0.3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5" x14ac:dyDescent="0.3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5" x14ac:dyDescent="0.3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5" x14ac:dyDescent="0.3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5" x14ac:dyDescent="0.3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5" x14ac:dyDescent="0.3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5" x14ac:dyDescent="0.3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5" x14ac:dyDescent="0.3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5" x14ac:dyDescent="0.3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5" x14ac:dyDescent="0.3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5" x14ac:dyDescent="0.3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5" x14ac:dyDescent="0.3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5" x14ac:dyDescent="0.3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5" x14ac:dyDescent="0.3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5" x14ac:dyDescent="0.3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5" x14ac:dyDescent="0.3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5" x14ac:dyDescent="0.3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5" x14ac:dyDescent="0.3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5" x14ac:dyDescent="0.3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5" x14ac:dyDescent="0.3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5" x14ac:dyDescent="0.3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5" x14ac:dyDescent="0.3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5" x14ac:dyDescent="0.3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5" x14ac:dyDescent="0.3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5" x14ac:dyDescent="0.3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5" x14ac:dyDescent="0.3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5" x14ac:dyDescent="0.3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5" x14ac:dyDescent="0.3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5" x14ac:dyDescent="0.3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5" x14ac:dyDescent="0.3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5" x14ac:dyDescent="0.3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5" x14ac:dyDescent="0.3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5" x14ac:dyDescent="0.3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5" x14ac:dyDescent="0.3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5" x14ac:dyDescent="0.3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5" x14ac:dyDescent="0.3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5" x14ac:dyDescent="0.3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5" x14ac:dyDescent="0.3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5" x14ac:dyDescent="0.3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5" x14ac:dyDescent="0.3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5" x14ac:dyDescent="0.3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5" x14ac:dyDescent="0.3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5" x14ac:dyDescent="0.3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5" x14ac:dyDescent="0.3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5" x14ac:dyDescent="0.3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5" x14ac:dyDescent="0.3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5" x14ac:dyDescent="0.3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5" x14ac:dyDescent="0.3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5" x14ac:dyDescent="0.3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5" x14ac:dyDescent="0.3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5" x14ac:dyDescent="0.3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5" x14ac:dyDescent="0.3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5" x14ac:dyDescent="0.3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5" x14ac:dyDescent="0.3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5" x14ac:dyDescent="0.3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5" x14ac:dyDescent="0.3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5" x14ac:dyDescent="0.3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5" x14ac:dyDescent="0.3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5" x14ac:dyDescent="0.3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5" x14ac:dyDescent="0.3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5" x14ac:dyDescent="0.3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5" x14ac:dyDescent="0.3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5" x14ac:dyDescent="0.3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5" x14ac:dyDescent="0.3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5" x14ac:dyDescent="0.3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5" x14ac:dyDescent="0.3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5" x14ac:dyDescent="0.3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5" x14ac:dyDescent="0.3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5" x14ac:dyDescent="0.3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5" x14ac:dyDescent="0.3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5" x14ac:dyDescent="0.3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5" x14ac:dyDescent="0.3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5" x14ac:dyDescent="0.3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5" x14ac:dyDescent="0.3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5" x14ac:dyDescent="0.3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5" x14ac:dyDescent="0.3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5" x14ac:dyDescent="0.3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5" x14ac:dyDescent="0.3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5" x14ac:dyDescent="0.3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5" x14ac:dyDescent="0.3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5" x14ac:dyDescent="0.3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5" x14ac:dyDescent="0.3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5" x14ac:dyDescent="0.3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5" x14ac:dyDescent="0.3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5" x14ac:dyDescent="0.3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5" x14ac:dyDescent="0.3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5" x14ac:dyDescent="0.3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5" x14ac:dyDescent="0.3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5" x14ac:dyDescent="0.3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5" x14ac:dyDescent="0.3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5" x14ac:dyDescent="0.3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5" x14ac:dyDescent="0.3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5" x14ac:dyDescent="0.3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5" x14ac:dyDescent="0.3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5" x14ac:dyDescent="0.3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5" x14ac:dyDescent="0.3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5" x14ac:dyDescent="0.3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5" x14ac:dyDescent="0.3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5" x14ac:dyDescent="0.3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5" x14ac:dyDescent="0.3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5" x14ac:dyDescent="0.3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5" x14ac:dyDescent="0.3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5" x14ac:dyDescent="0.3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5" x14ac:dyDescent="0.3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5" x14ac:dyDescent="0.3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5" x14ac:dyDescent="0.3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5" x14ac:dyDescent="0.3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5" x14ac:dyDescent="0.3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5" x14ac:dyDescent="0.3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5" x14ac:dyDescent="0.3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5" x14ac:dyDescent="0.3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5" x14ac:dyDescent="0.3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5" x14ac:dyDescent="0.3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5" x14ac:dyDescent="0.3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5" x14ac:dyDescent="0.3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5" x14ac:dyDescent="0.3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5" x14ac:dyDescent="0.3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5" x14ac:dyDescent="0.3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5" x14ac:dyDescent="0.3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5" x14ac:dyDescent="0.3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5" x14ac:dyDescent="0.3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5" x14ac:dyDescent="0.3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5" x14ac:dyDescent="0.3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5" x14ac:dyDescent="0.3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5" x14ac:dyDescent="0.3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5" x14ac:dyDescent="0.3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5" x14ac:dyDescent="0.3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5" x14ac:dyDescent="0.3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5" x14ac:dyDescent="0.3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5" x14ac:dyDescent="0.3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5" x14ac:dyDescent="0.3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5" x14ac:dyDescent="0.3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5" x14ac:dyDescent="0.3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5" x14ac:dyDescent="0.3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5" x14ac:dyDescent="0.3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5" x14ac:dyDescent="0.3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5" x14ac:dyDescent="0.3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5" x14ac:dyDescent="0.3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5" x14ac:dyDescent="0.3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5" x14ac:dyDescent="0.3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5" x14ac:dyDescent="0.3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5" x14ac:dyDescent="0.3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5" x14ac:dyDescent="0.3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5" x14ac:dyDescent="0.3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5" x14ac:dyDescent="0.3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5" x14ac:dyDescent="0.3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5" x14ac:dyDescent="0.3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5" x14ac:dyDescent="0.3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5" x14ac:dyDescent="0.3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5" x14ac:dyDescent="0.3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5" x14ac:dyDescent="0.3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5" x14ac:dyDescent="0.3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5" x14ac:dyDescent="0.3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5" x14ac:dyDescent="0.3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5" x14ac:dyDescent="0.3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5" x14ac:dyDescent="0.3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5" x14ac:dyDescent="0.3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5" x14ac:dyDescent="0.3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5" x14ac:dyDescent="0.3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5" x14ac:dyDescent="0.3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5" x14ac:dyDescent="0.3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5" x14ac:dyDescent="0.3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5" x14ac:dyDescent="0.3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5" x14ac:dyDescent="0.3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5" x14ac:dyDescent="0.3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5" x14ac:dyDescent="0.3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5" x14ac:dyDescent="0.3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5" x14ac:dyDescent="0.3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5" x14ac:dyDescent="0.3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5" x14ac:dyDescent="0.3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5" x14ac:dyDescent="0.3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5" x14ac:dyDescent="0.3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5" x14ac:dyDescent="0.3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5" x14ac:dyDescent="0.3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5" x14ac:dyDescent="0.3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5" x14ac:dyDescent="0.3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5" x14ac:dyDescent="0.3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5" x14ac:dyDescent="0.3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5" x14ac:dyDescent="0.3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5" x14ac:dyDescent="0.3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5" x14ac:dyDescent="0.3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5" x14ac:dyDescent="0.3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5" x14ac:dyDescent="0.3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5" x14ac:dyDescent="0.3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5" x14ac:dyDescent="0.3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5" x14ac:dyDescent="0.3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5" x14ac:dyDescent="0.3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5" x14ac:dyDescent="0.3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5" x14ac:dyDescent="0.3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5" x14ac:dyDescent="0.3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5" x14ac:dyDescent="0.3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5" x14ac:dyDescent="0.3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5" x14ac:dyDescent="0.3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5" x14ac:dyDescent="0.3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5" x14ac:dyDescent="0.3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5" x14ac:dyDescent="0.3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5" x14ac:dyDescent="0.3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5" x14ac:dyDescent="0.3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5" x14ac:dyDescent="0.3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5" x14ac:dyDescent="0.3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5" x14ac:dyDescent="0.3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5" x14ac:dyDescent="0.3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5" x14ac:dyDescent="0.3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5" x14ac:dyDescent="0.3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5" x14ac:dyDescent="0.3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5" x14ac:dyDescent="0.3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5" x14ac:dyDescent="0.3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5" x14ac:dyDescent="0.3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5" x14ac:dyDescent="0.3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5" x14ac:dyDescent="0.3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5" x14ac:dyDescent="0.3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5" x14ac:dyDescent="0.3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5" x14ac:dyDescent="0.3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5" x14ac:dyDescent="0.3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5" x14ac:dyDescent="0.3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5" x14ac:dyDescent="0.3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5" x14ac:dyDescent="0.3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5" x14ac:dyDescent="0.3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5" x14ac:dyDescent="0.3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5" x14ac:dyDescent="0.3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5" x14ac:dyDescent="0.3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5" x14ac:dyDescent="0.3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5" x14ac:dyDescent="0.3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5" x14ac:dyDescent="0.3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5" x14ac:dyDescent="0.3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5" x14ac:dyDescent="0.3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5" x14ac:dyDescent="0.3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5" x14ac:dyDescent="0.3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5" x14ac:dyDescent="0.3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5" x14ac:dyDescent="0.3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5" x14ac:dyDescent="0.3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5" x14ac:dyDescent="0.3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5" x14ac:dyDescent="0.3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5" x14ac:dyDescent="0.3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5" x14ac:dyDescent="0.3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5" x14ac:dyDescent="0.3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5" x14ac:dyDescent="0.3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5" x14ac:dyDescent="0.3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5" x14ac:dyDescent="0.3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5" x14ac:dyDescent="0.3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5" x14ac:dyDescent="0.3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5" x14ac:dyDescent="0.3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5" x14ac:dyDescent="0.3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5" x14ac:dyDescent="0.3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5" x14ac:dyDescent="0.3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5" x14ac:dyDescent="0.3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5" x14ac:dyDescent="0.3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5" x14ac:dyDescent="0.3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5" x14ac:dyDescent="0.3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5" x14ac:dyDescent="0.3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5" x14ac:dyDescent="0.3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5" x14ac:dyDescent="0.3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5" x14ac:dyDescent="0.3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5" x14ac:dyDescent="0.3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5" x14ac:dyDescent="0.3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5" x14ac:dyDescent="0.3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5" x14ac:dyDescent="0.3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5" x14ac:dyDescent="0.3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5" x14ac:dyDescent="0.3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5" x14ac:dyDescent="0.3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5" x14ac:dyDescent="0.3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5" x14ac:dyDescent="0.3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5" x14ac:dyDescent="0.3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5" x14ac:dyDescent="0.3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5" x14ac:dyDescent="0.3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5" x14ac:dyDescent="0.3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5" x14ac:dyDescent="0.3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5" x14ac:dyDescent="0.3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5" x14ac:dyDescent="0.3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5" x14ac:dyDescent="0.3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5" x14ac:dyDescent="0.3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5" x14ac:dyDescent="0.3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5" x14ac:dyDescent="0.3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5" x14ac:dyDescent="0.3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5" x14ac:dyDescent="0.3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5" x14ac:dyDescent="0.3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5" x14ac:dyDescent="0.3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5" x14ac:dyDescent="0.3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5" x14ac:dyDescent="0.3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5" x14ac:dyDescent="0.3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5" x14ac:dyDescent="0.3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5" x14ac:dyDescent="0.3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5" x14ac:dyDescent="0.3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5" x14ac:dyDescent="0.3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5" x14ac:dyDescent="0.3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5" x14ac:dyDescent="0.3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5" x14ac:dyDescent="0.3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5" x14ac:dyDescent="0.3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5" x14ac:dyDescent="0.3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5" x14ac:dyDescent="0.3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5" x14ac:dyDescent="0.3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5" x14ac:dyDescent="0.3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5" x14ac:dyDescent="0.3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5" x14ac:dyDescent="0.3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5" x14ac:dyDescent="0.3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5" x14ac:dyDescent="0.3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5" x14ac:dyDescent="0.3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5" x14ac:dyDescent="0.3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5" x14ac:dyDescent="0.3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5" x14ac:dyDescent="0.3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5" x14ac:dyDescent="0.3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5" x14ac:dyDescent="0.3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5" x14ac:dyDescent="0.3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5" x14ac:dyDescent="0.3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5" x14ac:dyDescent="0.3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5" x14ac:dyDescent="0.3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5" x14ac:dyDescent="0.3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5" x14ac:dyDescent="0.3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5" x14ac:dyDescent="0.3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5" x14ac:dyDescent="0.3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5" x14ac:dyDescent="0.3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5" x14ac:dyDescent="0.3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5" x14ac:dyDescent="0.3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5" x14ac:dyDescent="0.3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5" x14ac:dyDescent="0.3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5" x14ac:dyDescent="0.3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5" x14ac:dyDescent="0.3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5" x14ac:dyDescent="0.3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5" x14ac:dyDescent="0.3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5" x14ac:dyDescent="0.3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5" x14ac:dyDescent="0.3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5" x14ac:dyDescent="0.3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5" x14ac:dyDescent="0.3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5" x14ac:dyDescent="0.3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5" x14ac:dyDescent="0.3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5" x14ac:dyDescent="0.3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5" x14ac:dyDescent="0.3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5" x14ac:dyDescent="0.3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5" x14ac:dyDescent="0.3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5" x14ac:dyDescent="0.3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5" x14ac:dyDescent="0.3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5" x14ac:dyDescent="0.3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5" x14ac:dyDescent="0.3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5" x14ac:dyDescent="0.3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5" x14ac:dyDescent="0.3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5" x14ac:dyDescent="0.3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5" x14ac:dyDescent="0.3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5" x14ac:dyDescent="0.3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5" x14ac:dyDescent="0.3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5" x14ac:dyDescent="0.3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5" x14ac:dyDescent="0.3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5" x14ac:dyDescent="0.3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5" x14ac:dyDescent="0.3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5" x14ac:dyDescent="0.3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5" x14ac:dyDescent="0.3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5" x14ac:dyDescent="0.3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5" x14ac:dyDescent="0.3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5" x14ac:dyDescent="0.3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5" x14ac:dyDescent="0.3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5" x14ac:dyDescent="0.3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5" x14ac:dyDescent="0.3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5" x14ac:dyDescent="0.3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5" x14ac:dyDescent="0.3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5" x14ac:dyDescent="0.3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5" x14ac:dyDescent="0.3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5" x14ac:dyDescent="0.3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5" x14ac:dyDescent="0.3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5" x14ac:dyDescent="0.3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5" x14ac:dyDescent="0.3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5" x14ac:dyDescent="0.3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5" x14ac:dyDescent="0.3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5" x14ac:dyDescent="0.3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5" x14ac:dyDescent="0.3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5" x14ac:dyDescent="0.3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5" x14ac:dyDescent="0.3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5" x14ac:dyDescent="0.3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5" x14ac:dyDescent="0.3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5" x14ac:dyDescent="0.3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5" x14ac:dyDescent="0.3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5" x14ac:dyDescent="0.3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5" x14ac:dyDescent="0.3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5" x14ac:dyDescent="0.3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5" x14ac:dyDescent="0.3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5" x14ac:dyDescent="0.3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5" x14ac:dyDescent="0.3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5" x14ac:dyDescent="0.3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5" x14ac:dyDescent="0.3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5" x14ac:dyDescent="0.3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5" x14ac:dyDescent="0.3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5" x14ac:dyDescent="0.3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5" x14ac:dyDescent="0.3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5" x14ac:dyDescent="0.3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5" x14ac:dyDescent="0.3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5" x14ac:dyDescent="0.3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5" x14ac:dyDescent="0.3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5" x14ac:dyDescent="0.3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5" x14ac:dyDescent="0.3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5" x14ac:dyDescent="0.3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5" x14ac:dyDescent="0.3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5" x14ac:dyDescent="0.3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5" x14ac:dyDescent="0.3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5" x14ac:dyDescent="0.3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5" x14ac:dyDescent="0.3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5" x14ac:dyDescent="0.3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5" x14ac:dyDescent="0.3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5" x14ac:dyDescent="0.3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5" x14ac:dyDescent="0.3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5" x14ac:dyDescent="0.3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5" x14ac:dyDescent="0.3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5" x14ac:dyDescent="0.3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5" x14ac:dyDescent="0.3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5" x14ac:dyDescent="0.3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5" x14ac:dyDescent="0.3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5" x14ac:dyDescent="0.3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5" x14ac:dyDescent="0.3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5" x14ac:dyDescent="0.3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5" x14ac:dyDescent="0.3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5" x14ac:dyDescent="0.3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5" x14ac:dyDescent="0.3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5" x14ac:dyDescent="0.3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5" x14ac:dyDescent="0.3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5" x14ac:dyDescent="0.3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5" x14ac:dyDescent="0.3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5" x14ac:dyDescent="0.3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5" x14ac:dyDescent="0.3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5" x14ac:dyDescent="0.3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5" x14ac:dyDescent="0.3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5" x14ac:dyDescent="0.3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5" x14ac:dyDescent="0.3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5" x14ac:dyDescent="0.3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5" x14ac:dyDescent="0.3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5" x14ac:dyDescent="0.3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5" x14ac:dyDescent="0.3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5" x14ac:dyDescent="0.3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5" x14ac:dyDescent="0.3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5" x14ac:dyDescent="0.3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5" x14ac:dyDescent="0.3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5" x14ac:dyDescent="0.3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5" x14ac:dyDescent="0.3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5" x14ac:dyDescent="0.3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5" x14ac:dyDescent="0.3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5" x14ac:dyDescent="0.3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5" x14ac:dyDescent="0.3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5" x14ac:dyDescent="0.3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5" x14ac:dyDescent="0.3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5" x14ac:dyDescent="0.3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5" x14ac:dyDescent="0.3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5" x14ac:dyDescent="0.3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5" x14ac:dyDescent="0.3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5" x14ac:dyDescent="0.3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5" x14ac:dyDescent="0.3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5" x14ac:dyDescent="0.3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5" x14ac:dyDescent="0.3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5" x14ac:dyDescent="0.35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5" x14ac:dyDescent="0.35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5" x14ac:dyDescent="0.35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5" x14ac:dyDescent="0.35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5" x14ac:dyDescent="0.35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5" x14ac:dyDescent="0.35">
      <c r="A999" s="1"/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5" x14ac:dyDescent="0.35">
      <c r="A1000" s="1"/>
      <c r="B1000" s="1"/>
      <c r="C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27"/>
  <sheetViews>
    <sheetView workbookViewId="0"/>
  </sheetViews>
  <sheetFormatPr defaultColWidth="12.6328125" defaultRowHeight="15.75" customHeight="1" x14ac:dyDescent="0.25"/>
  <cols>
    <col min="1" max="1" width="21.6328125" customWidth="1"/>
    <col min="2" max="2" width="15.08984375" customWidth="1"/>
    <col min="3" max="3" width="14.08984375" customWidth="1"/>
    <col min="4" max="4" width="15" customWidth="1"/>
    <col min="5" max="5" width="14.08984375" customWidth="1"/>
  </cols>
  <sheetData>
    <row r="1" spans="1:5" ht="15.75" customHeight="1" x14ac:dyDescent="0.25">
      <c r="A1" s="23" t="s">
        <v>80</v>
      </c>
    </row>
    <row r="3" spans="1:5" ht="15.75" customHeight="1" x14ac:dyDescent="0.25">
      <c r="B3" s="23">
        <v>2024</v>
      </c>
      <c r="C3" s="23">
        <v>2025</v>
      </c>
      <c r="D3" s="23">
        <v>2026</v>
      </c>
      <c r="E3" s="23">
        <v>2027</v>
      </c>
    </row>
    <row r="4" spans="1:5" ht="15.75" customHeight="1" x14ac:dyDescent="0.35">
      <c r="A4" s="24" t="s">
        <v>81</v>
      </c>
    </row>
    <row r="5" spans="1:5" ht="15.75" customHeight="1" x14ac:dyDescent="0.35">
      <c r="A5" s="24" t="s">
        <v>82</v>
      </c>
      <c r="B5" s="25">
        <v>720000</v>
      </c>
      <c r="C5" s="26">
        <v>730000</v>
      </c>
      <c r="D5" s="26">
        <v>760000</v>
      </c>
      <c r="E5" s="26">
        <v>760000</v>
      </c>
    </row>
    <row r="6" spans="1:5" ht="15.75" customHeight="1" x14ac:dyDescent="0.35">
      <c r="A6" s="24" t="s">
        <v>83</v>
      </c>
      <c r="B6" s="26">
        <v>3700000</v>
      </c>
      <c r="C6" s="26">
        <v>3700000</v>
      </c>
      <c r="D6" s="26">
        <v>3775000</v>
      </c>
      <c r="E6" s="26">
        <v>3833000</v>
      </c>
    </row>
    <row r="7" spans="1:5" ht="15.75" customHeight="1" x14ac:dyDescent="0.35">
      <c r="A7" s="24" t="s">
        <v>84</v>
      </c>
      <c r="B7" s="26">
        <v>4420000</v>
      </c>
      <c r="C7" s="26">
        <v>4430000</v>
      </c>
      <c r="D7" s="26">
        <v>4535000</v>
      </c>
      <c r="E7" s="26">
        <v>4593000</v>
      </c>
    </row>
    <row r="8" spans="1:5" ht="15.75" customHeight="1" x14ac:dyDescent="0.35">
      <c r="A8" s="27"/>
    </row>
    <row r="9" spans="1:5" ht="15.75" customHeight="1" x14ac:dyDescent="0.35">
      <c r="A9" s="24" t="s">
        <v>44</v>
      </c>
    </row>
    <row r="10" spans="1:5" ht="15.75" customHeight="1" x14ac:dyDescent="0.35">
      <c r="A10" s="24" t="s">
        <v>17</v>
      </c>
      <c r="B10" s="26">
        <v>650000</v>
      </c>
      <c r="C10" s="26">
        <v>650000</v>
      </c>
      <c r="D10" s="26">
        <v>665000</v>
      </c>
      <c r="E10" s="26">
        <v>675000</v>
      </c>
    </row>
    <row r="11" spans="1:5" ht="15.75" customHeight="1" x14ac:dyDescent="0.35">
      <c r="A11" s="24" t="s">
        <v>22</v>
      </c>
      <c r="B11" s="26">
        <v>2360388.7999999998</v>
      </c>
      <c r="C11" s="26">
        <v>2366748.27</v>
      </c>
      <c r="D11" s="26">
        <v>2398795.31</v>
      </c>
      <c r="E11" s="26">
        <v>2411614.12</v>
      </c>
    </row>
    <row r="12" spans="1:5" ht="15.75" customHeight="1" x14ac:dyDescent="0.35">
      <c r="A12" s="24" t="s">
        <v>34</v>
      </c>
      <c r="B12" s="26">
        <v>102000</v>
      </c>
      <c r="C12" s="26">
        <v>102000</v>
      </c>
      <c r="D12" s="26">
        <v>102000</v>
      </c>
      <c r="E12" s="26">
        <v>102000</v>
      </c>
    </row>
    <row r="13" spans="1:5" ht="15.75" customHeight="1" x14ac:dyDescent="0.35">
      <c r="A13" s="24" t="s">
        <v>41</v>
      </c>
      <c r="B13" s="26">
        <v>430800</v>
      </c>
      <c r="C13" s="26">
        <v>430800</v>
      </c>
      <c r="D13" s="26">
        <v>455000</v>
      </c>
      <c r="E13" s="26">
        <v>460000</v>
      </c>
    </row>
    <row r="14" spans="1:5" ht="15.75" customHeight="1" x14ac:dyDescent="0.35">
      <c r="A14" s="24" t="s">
        <v>44</v>
      </c>
      <c r="B14" s="26">
        <v>305000</v>
      </c>
      <c r="C14" s="26">
        <v>315000</v>
      </c>
      <c r="D14" s="26">
        <v>325000</v>
      </c>
      <c r="E14" s="26">
        <v>335000</v>
      </c>
    </row>
    <row r="15" spans="1:5" ht="15.75" customHeight="1" x14ac:dyDescent="0.35">
      <c r="A15" s="24" t="s">
        <v>49</v>
      </c>
      <c r="B15" s="26">
        <v>9000</v>
      </c>
      <c r="C15" s="26">
        <v>9500</v>
      </c>
      <c r="D15" s="26">
        <v>9500</v>
      </c>
      <c r="E15" s="26">
        <v>9500</v>
      </c>
    </row>
    <row r="16" spans="1:5" ht="15.75" customHeight="1" x14ac:dyDescent="0.35">
      <c r="A16" s="24" t="s">
        <v>56</v>
      </c>
      <c r="B16" s="26">
        <v>180000</v>
      </c>
      <c r="C16" s="26">
        <v>18000</v>
      </c>
      <c r="D16" s="26">
        <v>18000</v>
      </c>
      <c r="E16" s="26">
        <v>18000</v>
      </c>
    </row>
    <row r="17" spans="1:5" ht="15.75" customHeight="1" x14ac:dyDescent="0.35">
      <c r="A17" s="24" t="s">
        <v>62</v>
      </c>
      <c r="B17" s="26">
        <v>11500</v>
      </c>
      <c r="C17" s="26">
        <v>12000</v>
      </c>
      <c r="D17" s="26">
        <v>12000</v>
      </c>
      <c r="E17" s="26">
        <v>12500</v>
      </c>
    </row>
    <row r="18" spans="1:5" ht="15.75" customHeight="1" x14ac:dyDescent="0.35">
      <c r="A18" s="24" t="s">
        <v>65</v>
      </c>
      <c r="B18" s="26">
        <v>11500</v>
      </c>
      <c r="C18" s="26">
        <v>12000</v>
      </c>
      <c r="D18" s="26">
        <v>12000</v>
      </c>
      <c r="E18" s="26">
        <v>12500</v>
      </c>
    </row>
    <row r="19" spans="1:5" ht="15.75" customHeight="1" x14ac:dyDescent="0.35">
      <c r="A19" s="24" t="s">
        <v>67</v>
      </c>
      <c r="B19" s="26">
        <v>21020</v>
      </c>
      <c r="C19" s="26">
        <v>21020</v>
      </c>
      <c r="D19" s="26">
        <v>21020</v>
      </c>
      <c r="E19" s="26">
        <v>21020</v>
      </c>
    </row>
    <row r="20" spans="1:5" ht="15.75" customHeight="1" x14ac:dyDescent="0.35">
      <c r="A20" s="27"/>
    </row>
    <row r="21" spans="1:5" ht="15.75" customHeight="1" x14ac:dyDescent="0.35">
      <c r="A21" s="24" t="s">
        <v>48</v>
      </c>
      <c r="B21" s="26">
        <v>4109658.88</v>
      </c>
      <c r="C21" s="26">
        <v>4127068.28</v>
      </c>
      <c r="D21" s="26">
        <v>4208315.3099999996</v>
      </c>
      <c r="E21" s="26">
        <v>4246634.12</v>
      </c>
    </row>
    <row r="23" spans="1:5" ht="12.5" x14ac:dyDescent="0.25">
      <c r="A23" s="23" t="s">
        <v>75</v>
      </c>
    </row>
    <row r="25" spans="1:5" ht="12.5" x14ac:dyDescent="0.25">
      <c r="A25" s="23" t="s">
        <v>85</v>
      </c>
      <c r="B25" s="26">
        <f t="shared" ref="B25:C25" si="0">B7-B21</f>
        <v>310341.12000000011</v>
      </c>
      <c r="C25" s="26">
        <f t="shared" si="0"/>
        <v>302931.7200000002</v>
      </c>
      <c r="D25" s="26">
        <v>326684.69</v>
      </c>
      <c r="E25" s="26">
        <v>346365.88</v>
      </c>
    </row>
    <row r="27" spans="1:5" ht="12.5" x14ac:dyDescent="0.25">
      <c r="A27" s="23" t="s">
        <v>86</v>
      </c>
      <c r="B27" s="28">
        <f>240881.06+B25</f>
        <v>551222.18000000017</v>
      </c>
      <c r="C27" s="26" t="s">
        <v>87</v>
      </c>
      <c r="D27" s="23" t="s">
        <v>88</v>
      </c>
      <c r="E27" s="2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Ark 1</vt:lpstr>
      <vt:lpstr>Ark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 Frydenlund Side</dc:creator>
  <cp:lastModifiedBy>Mikkel Frydenlund Side</cp:lastModifiedBy>
  <dcterms:created xsi:type="dcterms:W3CDTF">2023-09-03T19:28:31Z</dcterms:created>
  <dcterms:modified xsi:type="dcterms:W3CDTF">2023-09-03T19:28:31Z</dcterms:modified>
</cp:coreProperties>
</file>