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dtak fra 2023" sheetId="1" r:id="rId4"/>
  </sheets>
  <definedNames/>
  <calcPr/>
</workbook>
</file>

<file path=xl/sharedStrings.xml><?xml version="1.0" encoding="utf-8"?>
<sst xmlns="http://schemas.openxmlformats.org/spreadsheetml/2006/main" count="120" uniqueCount="118">
  <si>
    <t xml:space="preserve"> </t>
  </si>
  <si>
    <t>HOVED</t>
  </si>
  <si>
    <t>Generell drift</t>
  </si>
  <si>
    <t>Tappetårnet</t>
  </si>
  <si>
    <t>Regimet</t>
  </si>
  <si>
    <t>Arrangements-
utvalget</t>
  </si>
  <si>
    <t>Studentfestivalen i Oslo</t>
  </si>
  <si>
    <t>Midler som disponeres av styret</t>
  </si>
  <si>
    <t>Grisefest 2025</t>
  </si>
  <si>
    <t>Kommentar</t>
  </si>
  <si>
    <t>DRIFTSINNTEKTER</t>
  </si>
  <si>
    <t>SALGSINNTEKTER</t>
  </si>
  <si>
    <t>SALGSINNTEKT, AVGIFTSPLIKTIG</t>
  </si>
  <si>
    <t>Merchandise og diverse salg</t>
  </si>
  <si>
    <t>SALG, MEDLEMSKAP</t>
  </si>
  <si>
    <t>BILLETTINNTEKTER</t>
  </si>
  <si>
    <t>TILSKUDD/STØTTE</t>
  </si>
  <si>
    <t>Velferdstinget Oslo og Akershus</t>
  </si>
  <si>
    <t>Stiftelsen Chateau Neuf og Heftys legat</t>
  </si>
  <si>
    <t>Universitetet i Oslo</t>
  </si>
  <si>
    <t>Lønn, AGA, feriepengar og pensjon til slottsmesterene (UiO dekker kostnadene til slottsmesterordningen)</t>
  </si>
  <si>
    <t>Momskompensasjon</t>
  </si>
  <si>
    <t>8% av totale driftskostnader inntil 5 millioner. 6% av driftskostnader over 5 millioner.</t>
  </si>
  <si>
    <t>Annen støtte</t>
  </si>
  <si>
    <t>SUM SALGSINNTEKTER</t>
  </si>
  <si>
    <t>ANNEN DRIFTSINNTEKT</t>
  </si>
  <si>
    <t>GRASROTANDEL NORSK TIPPING</t>
  </si>
  <si>
    <t>SUM ANNEN DRIFTSINNTEKT</t>
  </si>
  <si>
    <t>SUM INNTEKTER</t>
  </si>
  <si>
    <t>VAREKOSTNAD</t>
  </si>
  <si>
    <t>INNKJØP AV VARER FOR VIDERESALG</t>
  </si>
  <si>
    <t>Innkjøp av diverse merchandise for salg</t>
  </si>
  <si>
    <t>SUM VAREKOSTNAD</t>
  </si>
  <si>
    <t>DRIFTSKOSTNADER</t>
  </si>
  <si>
    <t>LØNNSKOSTNAD</t>
  </si>
  <si>
    <t>LØNN FAST ANSATTE</t>
  </si>
  <si>
    <t>Daglig leder (50%) + estimert lønnsjustering på 6% fra 01.04.24</t>
  </si>
  <si>
    <t>LØNN SLOTTSMESTER</t>
  </si>
  <si>
    <t>Slottsmestere + sikkerhetssjef (25%) + estimerst lønnsjustering på 6% fra 01.04.24.Tilskuddet fra UiO dekker denne posten.</t>
  </si>
  <si>
    <t>HONORARER</t>
  </si>
  <si>
    <t xml:space="preserve">Direktør (100%) i 13 mnd og formand (40%) i 12 mnd på statens lønnstrinn 19 + honorar til STUDiO-styret. (estimert justering på 6% 9/12 måneder) </t>
  </si>
  <si>
    <t>FERIEPENGER</t>
  </si>
  <si>
    <t>12% av all lønn. 
Tilskudd frå UiO dekker slottsmester-del av denne posten.</t>
  </si>
  <si>
    <t>ARBEIDSGIVERAVGIFT</t>
  </si>
  <si>
    <t>14,1 % av all lønn. 
Tilskudd frå UiO dekker slottsmester-del av denne posten.</t>
  </si>
  <si>
    <t>ARBEIDSGIVERAVGIFT AV OPPTJENTE FERIEPENGER</t>
  </si>
  <si>
    <t>14,1 % av alle feriepengar. 
Tilskudd frå UiO dekker slottsmester-del av denne posten.</t>
  </si>
  <si>
    <t>JOBBMAT/OVERTIDSMAT</t>
  </si>
  <si>
    <t>Mat til frivillige på skift.</t>
  </si>
  <si>
    <t>OTP (obligatorisk tjenestepensjon)</t>
  </si>
  <si>
    <t>2% av all lønn. 
Tilskudd frå UiO dekker slottsmester-del av denne posten.</t>
  </si>
  <si>
    <t>ANNEN PERSONALKOSTNAD</t>
  </si>
  <si>
    <t>Drift: Diverse annen personalkostnad. 
Alle andre: Godtgjersle (bongar) til frivillige på skift.</t>
  </si>
  <si>
    <t>INTERNE ARR - SOSIALT</t>
  </si>
  <si>
    <t>Drift: Sommerfest og julehygge for ansatte
Utvalga + STUDiO: 150 kr mnd per aktiv (estimert antall). 
Styret: Stryttetur x2, knabbejuletrefest, galla x2 og andre interne arrangement. Grisefest: 100000 kr i sparing til 2025</t>
  </si>
  <si>
    <t>REKRUTTERING</t>
  </si>
  <si>
    <r>
      <rPr>
        <rFont val="Arial"/>
        <color theme="1"/>
      </rPr>
      <t xml:space="preserve">Drift: Jobbannonser på </t>
    </r>
    <r>
      <rPr>
        <rFont val="Arial"/>
        <color rgb="FF000000"/>
      </rPr>
      <t>finn.no</t>
    </r>
    <r>
      <rPr>
        <rFont val="Arial"/>
        <color theme="1"/>
      </rPr>
      <t>. 
Utvalg og andre: Diverse kostnader til rekruttering; flyers, roll-ups, annet gøy.</t>
    </r>
  </si>
  <si>
    <t>TRANSPORTREFUSJON</t>
  </si>
  <si>
    <t>SUM LØNNSKOSTNAD</t>
  </si>
  <si>
    <t>AVSKRIVING PÅ VARIGE DRIFTSMIDLER OG IMMATERIELLE EIENDELER</t>
  </si>
  <si>
    <t>AVSKRIVING PÅ INVENTAR</t>
  </si>
  <si>
    <t>Avskriving på ulike større innkjøp av inventar dei siste 5 åra.</t>
  </si>
  <si>
    <t>AVSKRIVING PÅ IMMATERIELLE EIENDELER</t>
  </si>
  <si>
    <t>Avskriving på utvikling av Galtinn.</t>
  </si>
  <si>
    <t>SUM AVSKRIVINGER</t>
  </si>
  <si>
    <t>ANNEN DRIFTSKOSTNAD</t>
  </si>
  <si>
    <t>RENHOLD</t>
  </si>
  <si>
    <t>UiO dekker generelt renhold på bygget. Denne posten skal kun dekke ekstraordinært renhold.</t>
  </si>
  <si>
    <t>LEIE DATASYSTEMER</t>
  </si>
  <si>
    <t>Arbeidsgiverhåndboken Virke (x kr), Tripletex (x kr), Adobe (x kr)</t>
  </si>
  <si>
    <t>INVENTAR</t>
  </si>
  <si>
    <t xml:space="preserve">Diverse inventar gjennom året. </t>
  </si>
  <si>
    <t>DRIFTSMATERIALE</t>
  </si>
  <si>
    <t>Diverse annet småmateriell til drift.</t>
  </si>
  <si>
    <t>ARBEIDSKLÆR OG VERNEUTSTYR</t>
  </si>
  <si>
    <t>Drift: Sko og uniform til slottsmestere. 
STUDiO: Frivillig-T-skjorter.</t>
  </si>
  <si>
    <t>REPARASJON OG VEDLIKEHOLD BYGNINGER</t>
  </si>
  <si>
    <t>HONORAR REVISJON</t>
  </si>
  <si>
    <t>Dette er vi pålagt. Tatt utgangspunkt i sum for 2023 med en liten oppjustering.</t>
  </si>
  <si>
    <t>HONORAR REGNSKAP</t>
  </si>
  <si>
    <t>KONTORREKVISITA</t>
  </si>
  <si>
    <t>Penner, sakser og annet div kontorutstyr.</t>
  </si>
  <si>
    <t>DATA/EDB-KOSTNAD</t>
  </si>
  <si>
    <t>Domener (cirka x kr) + diverse oppgradering og vedlikehold av EDB på huset.</t>
  </si>
  <si>
    <t>MØTE, KURS, OPPDATERING O.L.</t>
  </si>
  <si>
    <t>Drift: Kursing slottsmester (dekkes av UiO) og diverse
Styret: Møtemat + eventuell generell kursing av aktive.</t>
  </si>
  <si>
    <t>TELEFON</t>
  </si>
  <si>
    <t>Slottsmester-telefonen - abonnement og forsikring.</t>
  </si>
  <si>
    <t>REISEKOSTNAD, ikke oppgavepliktig</t>
  </si>
  <si>
    <t>Drift: Arrangørkonferansen NKA. 
Styret: Reise til gallaer hos andre studentersamfund og venneforeninger i Norden.</t>
  </si>
  <si>
    <t>REKLAMEKOSTNAD</t>
  </si>
  <si>
    <t>Facebook-promotering + eventuell annonsering i aviser, tidsskifter m.m.</t>
  </si>
  <si>
    <t>KONTINGENT, fradragsberettiget</t>
  </si>
  <si>
    <t>Virke (x kr), NKA (x kr)</t>
  </si>
  <si>
    <t>GAVE, fradragsberettiget</t>
  </si>
  <si>
    <t>Styret: Gaver til andre studentersamfund, krans til 17. mai + blomster til avdød alumni</t>
  </si>
  <si>
    <t>FORSIKRINGSPREMIE</t>
  </si>
  <si>
    <t>Dette er vi pålagt. Yrkesskadeforsikring, frivilligforsikring og tingforsikring.</t>
  </si>
  <si>
    <t>LISENSAVGIFT OG ROYALTIES</t>
  </si>
  <si>
    <t>TONO-avgifter (pålagt).</t>
  </si>
  <si>
    <t>FORDELINGSNØKKEL</t>
  </si>
  <si>
    <t>Foreninger som søker saman med DNS til Velferdstinget.</t>
  </si>
  <si>
    <t>Cinema Neuf</t>
  </si>
  <si>
    <t>Teater Neuf</t>
  </si>
  <si>
    <t>ARRANGEMENT, HONORAR</t>
  </si>
  <si>
    <t>Honorar til artister og utøvere på arrangement, inkludert bonger til quizmastere, bingoverter o.l.</t>
  </si>
  <si>
    <t>ANDRE ARRANGEMENTSKOSTNADER</t>
  </si>
  <si>
    <t>BANK OG KORTGEBYRER</t>
  </si>
  <si>
    <t>SUM ANNEN DRIFTSKOSTNAD</t>
  </si>
  <si>
    <t>SUM DRIFTSKOSTNADER</t>
  </si>
  <si>
    <t>DRIFTSRESULTAT</t>
  </si>
  <si>
    <t>FINANSINNTEKTER OG FINANSKOSTNADER</t>
  </si>
  <si>
    <t>FINANSKOSTNADER</t>
  </si>
  <si>
    <t>LEVERANDØRRENTE</t>
  </si>
  <si>
    <t>SUM FINANSKOSTNADER</t>
  </si>
  <si>
    <t>ORDINÆRT RESULTAT FØR SKATTEKOSTNAD</t>
  </si>
  <si>
    <t>ORDINÆRT RESULTAT</t>
  </si>
  <si>
    <t>ÅRSRESULTAT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</si>
</sst>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kr-414]"/>
  </numFmts>
  <fonts count="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sz val="8.0"/>
      <color theme="1"/>
      <name val="Arial"/>
    </font>
    <font>
      <color rgb="FF222222"/>
      <name val="Arial"/>
    </font>
    <font>
      <b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</fills>
  <borders count="12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2" fontId="2" numFmtId="0" xfId="0" applyAlignment="1" applyBorder="1" applyFont="1">
      <alignment shrinkToFit="0" vertical="center" wrapText="0"/>
    </xf>
    <xf borderId="3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0"/>
    </xf>
    <xf borderId="1" fillId="0" fontId="2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shrinkToFit="0" vertical="center" wrapText="0"/>
    </xf>
    <xf borderId="2" fillId="3" fontId="2" numFmtId="164" xfId="0" applyAlignment="1" applyBorder="1" applyFill="1" applyFont="1" applyNumberFormat="1">
      <alignment shrinkToFit="0" vertical="center" wrapText="0"/>
    </xf>
    <xf borderId="1" fillId="0" fontId="2" numFmtId="164" xfId="0" applyAlignment="1" applyBorder="1" applyFont="1" applyNumberFormat="1">
      <alignment shrinkToFit="0" vertical="center" wrapText="0"/>
    </xf>
    <xf borderId="0" fillId="0" fontId="2" numFmtId="164" xfId="0" applyAlignment="1" applyFont="1" applyNumberFormat="1">
      <alignment shrinkToFit="0" vertical="center" wrapText="0"/>
    </xf>
    <xf borderId="2" fillId="0" fontId="2" numFmtId="164" xfId="0" applyAlignment="1" applyBorder="1" applyFont="1" applyNumberFormat="1">
      <alignment shrinkToFit="0" vertical="center" wrapText="0"/>
    </xf>
    <xf borderId="2" fillId="4" fontId="2" numFmtId="0" xfId="0" applyAlignment="1" applyBorder="1" applyFill="1" applyFont="1">
      <alignment shrinkToFit="0" vertical="center" wrapText="0"/>
    </xf>
    <xf borderId="1" fillId="2" fontId="2" numFmtId="0" xfId="0" applyAlignment="1" applyBorder="1" applyFont="1">
      <alignment shrinkToFit="0" vertical="center" wrapText="0"/>
    </xf>
    <xf borderId="2" fillId="2" fontId="1" numFmtId="0" xfId="0" applyAlignment="1" applyBorder="1" applyFont="1">
      <alignment shrinkToFit="0" vertical="center" wrapText="0"/>
    </xf>
    <xf borderId="2" fillId="2" fontId="2" numFmtId="164" xfId="0" applyAlignment="1" applyBorder="1" applyFont="1" applyNumberFormat="1">
      <alignment shrinkToFit="0" vertical="center" wrapText="0"/>
    </xf>
    <xf borderId="1" fillId="2" fontId="2" numFmtId="164" xfId="0" applyAlignment="1" applyBorder="1" applyFont="1" applyNumberFormat="1">
      <alignment shrinkToFit="0" vertical="center" wrapText="0"/>
    </xf>
    <xf borderId="4" fillId="2" fontId="2" numFmtId="164" xfId="0" applyAlignment="1" applyBorder="1" applyFont="1" applyNumberFormat="1">
      <alignment shrinkToFit="0" vertical="center" wrapText="0"/>
    </xf>
    <xf borderId="1" fillId="4" fontId="2" numFmtId="0" xfId="0" applyAlignment="1" applyBorder="1" applyFont="1">
      <alignment shrinkToFit="0" vertical="center" wrapText="0"/>
    </xf>
    <xf borderId="2" fillId="4" fontId="3" numFmtId="0" xfId="0" applyAlignment="1" applyBorder="1" applyFont="1">
      <alignment shrinkToFit="0" vertical="center" wrapText="0"/>
    </xf>
    <xf borderId="2" fillId="4" fontId="2" numFmtId="164" xfId="0" applyAlignment="1" applyBorder="1" applyFont="1" applyNumberFormat="1">
      <alignment shrinkToFit="0" vertical="center" wrapText="0"/>
    </xf>
    <xf borderId="1" fillId="4" fontId="2" numFmtId="164" xfId="0" applyAlignment="1" applyBorder="1" applyFont="1" applyNumberForma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5" fillId="0" fontId="2" numFmtId="0" xfId="0" applyAlignment="1" applyBorder="1" applyFont="1">
      <alignment shrinkToFit="0" vertical="center" wrapText="0"/>
    </xf>
    <xf borderId="5" fillId="3" fontId="2" numFmtId="164" xfId="0" applyAlignment="1" applyBorder="1" applyFont="1" applyNumberFormat="1">
      <alignment horizontal="right" shrinkToFit="0" vertical="center" wrapText="0"/>
    </xf>
    <xf borderId="0" fillId="0" fontId="2" numFmtId="164" xfId="0" applyAlignment="1" applyFont="1" applyNumberFormat="1">
      <alignment horizontal="right" shrinkToFit="0" vertical="center" wrapText="0"/>
    </xf>
    <xf borderId="5" fillId="0" fontId="2" numFmtId="164" xfId="0" applyAlignment="1" applyBorder="1" applyFont="1" applyNumberFormat="1">
      <alignment horizontal="right" shrinkToFit="0" vertical="center" wrapText="0"/>
    </xf>
    <xf borderId="5" fillId="4" fontId="2" numFmtId="0" xfId="0" applyAlignment="1" applyBorder="1" applyFont="1">
      <alignment shrinkToFit="0" vertical="center" wrapText="0"/>
    </xf>
    <xf borderId="5" fillId="0" fontId="4" numFmtId="0" xfId="0" applyAlignment="1" applyBorder="1" applyFont="1">
      <alignment shrinkToFit="0" vertical="center" wrapText="0"/>
    </xf>
    <xf borderId="5" fillId="3" fontId="4" numFmtId="164" xfId="0" applyAlignment="1" applyBorder="1" applyFont="1" applyNumberFormat="1">
      <alignment horizontal="right" shrinkToFit="0" vertical="center" wrapText="0"/>
    </xf>
    <xf borderId="0" fillId="0" fontId="4" numFmtId="164" xfId="0" applyAlignment="1" applyFont="1" applyNumberFormat="1">
      <alignment horizontal="right" shrinkToFit="0" vertical="center" wrapText="0"/>
    </xf>
    <xf borderId="5" fillId="0" fontId="4" numFmtId="164" xfId="0" applyAlignment="1" applyBorder="1" applyFont="1" applyNumberFormat="1">
      <alignment horizontal="right" shrinkToFit="0" vertical="center" wrapText="0"/>
    </xf>
    <xf borderId="5" fillId="0" fontId="2" numFmtId="164" xfId="0" applyAlignment="1" applyBorder="1" applyFont="1" applyNumberFormat="1">
      <alignment shrinkToFit="0" vertical="center" wrapText="0"/>
    </xf>
    <xf borderId="2" fillId="0" fontId="4" numFmtId="0" xfId="0" applyAlignment="1" applyBorder="1" applyFont="1">
      <alignment shrinkToFit="0" vertical="center" wrapText="0"/>
    </xf>
    <xf borderId="2" fillId="3" fontId="4" numFmtId="164" xfId="0" applyAlignment="1" applyBorder="1" applyFont="1" applyNumberFormat="1">
      <alignment horizontal="right" shrinkToFit="0" vertical="center" wrapText="0"/>
    </xf>
    <xf borderId="1" fillId="0" fontId="4" numFmtId="164" xfId="0" applyAlignment="1" applyBorder="1" applyFont="1" applyNumberFormat="1">
      <alignment horizontal="right" shrinkToFit="0" vertical="center" wrapText="0"/>
    </xf>
    <xf borderId="2" fillId="4" fontId="3" numFmtId="164" xfId="0" applyAlignment="1" applyBorder="1" applyFont="1" applyNumberFormat="1">
      <alignment horizontal="right" shrinkToFit="0" vertical="center" wrapText="0"/>
    </xf>
    <xf borderId="1" fillId="4" fontId="3" numFmtId="164" xfId="0" applyAlignment="1" applyBorder="1" applyFont="1" applyNumberFormat="1">
      <alignment horizontal="right" shrinkToFit="0" vertical="center" wrapText="0"/>
    </xf>
    <xf borderId="4" fillId="4" fontId="3" numFmtId="164" xfId="0" applyAlignment="1" applyBorder="1" applyFont="1" applyNumberFormat="1">
      <alignment horizontal="right" shrinkToFit="0" vertical="center" wrapText="0"/>
    </xf>
    <xf borderId="4" fillId="4" fontId="2" numFmtId="164" xfId="0" applyAlignment="1" applyBorder="1" applyFont="1" applyNumberForma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2" fillId="3" fontId="2" numFmtId="164" xfId="0" applyAlignment="1" applyBorder="1" applyFont="1" applyNumberFormat="1">
      <alignment horizontal="right" shrinkToFit="0" vertical="center" wrapText="0"/>
    </xf>
    <xf borderId="1" fillId="0" fontId="2" numFmtId="164" xfId="0" applyAlignment="1" applyBorder="1" applyFont="1" applyNumberFormat="1">
      <alignment horizontal="right" shrinkToFit="0" vertical="center" wrapText="0"/>
    </xf>
    <xf borderId="2" fillId="2" fontId="3" numFmtId="0" xfId="0" applyAlignment="1" applyBorder="1" applyFont="1">
      <alignment shrinkToFit="0" vertical="center" wrapText="0"/>
    </xf>
    <xf borderId="2" fillId="2" fontId="3" numFmtId="164" xfId="0" applyAlignment="1" applyBorder="1" applyFont="1" applyNumberFormat="1">
      <alignment horizontal="right" shrinkToFit="0" vertical="center" wrapText="0"/>
    </xf>
    <xf borderId="1" fillId="2" fontId="3" numFmtId="164" xfId="0" applyAlignment="1" applyBorder="1" applyFont="1" applyNumberFormat="1">
      <alignment horizontal="right" shrinkToFit="0" vertical="center" wrapText="0"/>
    </xf>
    <xf borderId="4" fillId="2" fontId="3" numFmtId="164" xfId="0" applyAlignment="1" applyBorder="1" applyFont="1" applyNumberFormat="1">
      <alignment horizontal="right" shrinkToFit="0" vertical="center" wrapText="0"/>
    </xf>
    <xf borderId="5" fillId="3" fontId="2" numFmtId="164" xfId="0" applyAlignment="1" applyBorder="1" applyFont="1" applyNumberFormat="1">
      <alignment shrinkToFit="0" vertical="center" wrapText="0"/>
    </xf>
    <xf borderId="4" fillId="2" fontId="2" numFmtId="0" xfId="0" applyAlignment="1" applyBorder="1" applyFont="1">
      <alignment shrinkToFit="0" vertical="center" wrapText="0"/>
    </xf>
    <xf borderId="6" fillId="2" fontId="1" numFmtId="0" xfId="0" applyAlignment="1" applyBorder="1" applyFont="1">
      <alignment shrinkToFit="0" vertical="center" wrapText="0"/>
    </xf>
    <xf borderId="6" fillId="2" fontId="2" numFmtId="164" xfId="0" applyAlignment="1" applyBorder="1" applyFont="1" applyNumberFormat="1">
      <alignment shrinkToFit="0" vertical="center" wrapText="0"/>
    </xf>
    <xf borderId="7" fillId="4" fontId="2" numFmtId="0" xfId="0" applyAlignment="1" applyBorder="1" applyFont="1">
      <alignment shrinkToFit="0" vertical="center" wrapText="0"/>
    </xf>
    <xf borderId="4" fillId="4" fontId="2" numFmtId="0" xfId="0" applyAlignment="1" applyBorder="1" applyFont="1">
      <alignment shrinkToFit="0" vertical="center" wrapText="0"/>
    </xf>
    <xf borderId="6" fillId="4" fontId="3" numFmtId="0" xfId="0" applyAlignment="1" applyBorder="1" applyFont="1">
      <alignment shrinkToFit="0" vertical="center" wrapText="0"/>
    </xf>
    <xf borderId="6" fillId="4" fontId="2" numFmtId="164" xfId="0" applyAlignment="1" applyBorder="1" applyFont="1" applyNumberFormat="1">
      <alignment shrinkToFit="0" vertical="center" wrapText="0"/>
    </xf>
    <xf borderId="6" fillId="4" fontId="2" numFmtId="0" xfId="0" applyAlignment="1" applyBorder="1" applyFont="1">
      <alignment shrinkToFit="0" vertical="center" wrapText="0"/>
    </xf>
    <xf borderId="0" fillId="0" fontId="2" numFmtId="0" xfId="0" applyAlignment="1" applyFont="1">
      <alignment horizontal="right" shrinkToFit="0" vertical="center" wrapText="0"/>
    </xf>
    <xf borderId="0" fillId="5" fontId="5" numFmtId="0" xfId="0" applyAlignment="1" applyFill="1" applyFont="1">
      <alignment horizontal="right" shrinkToFit="0" vertical="center" wrapText="0"/>
    </xf>
    <xf borderId="8" fillId="0" fontId="2" numFmtId="164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right"/>
    </xf>
    <xf borderId="5" fillId="0" fontId="2" numFmtId="164" xfId="0" applyAlignment="1" applyBorder="1" applyFont="1" applyNumberFormat="1">
      <alignment horizontal="right"/>
    </xf>
    <xf borderId="1" fillId="0" fontId="2" numFmtId="0" xfId="0" applyAlignment="1" applyBorder="1" applyFont="1">
      <alignment horizontal="right" shrinkToFit="0" vertical="center" wrapText="0"/>
    </xf>
    <xf borderId="9" fillId="0" fontId="2" numFmtId="164" xfId="0" applyAlignment="1" applyBorder="1" applyFont="1" applyNumberFormat="1">
      <alignment horizontal="right"/>
    </xf>
    <xf borderId="1" fillId="0" fontId="2" numFmtId="164" xfId="0" applyAlignment="1" applyBorder="1" applyFont="1" applyNumberFormat="1">
      <alignment horizontal="right"/>
    </xf>
    <xf borderId="1" fillId="0" fontId="2" numFmtId="164" xfId="0" applyBorder="1" applyFont="1" applyNumberFormat="1"/>
    <xf borderId="2" fillId="0" fontId="2" numFmtId="164" xfId="0" applyBorder="1" applyFont="1" applyNumberFormat="1"/>
    <xf borderId="10" fillId="4" fontId="3" numFmtId="164" xfId="0" applyAlignment="1" applyBorder="1" applyFont="1" applyNumberFormat="1">
      <alignment horizontal="right" shrinkToFit="0" vertical="center" wrapText="0"/>
    </xf>
    <xf borderId="4" fillId="0" fontId="2" numFmtId="164" xfId="0" applyAlignment="1" applyBorder="1" applyFont="1" applyNumberFormat="1">
      <alignment shrinkToFit="0" vertical="center" wrapText="0"/>
    </xf>
    <xf borderId="0" fillId="4" fontId="2" numFmtId="164" xfId="0" applyAlignment="1" applyFont="1" applyNumberFormat="1">
      <alignment shrinkToFit="0" vertical="center" wrapText="0"/>
    </xf>
    <xf borderId="7" fillId="3" fontId="2" numFmtId="164" xfId="0" applyAlignment="1" applyBorder="1" applyFont="1" applyNumberFormat="1">
      <alignment horizontal="right"/>
    </xf>
    <xf borderId="10" fillId="0" fontId="2" numFmtId="164" xfId="0" applyAlignment="1" applyBorder="1" applyFont="1" applyNumberFormat="1">
      <alignment horizontal="right"/>
    </xf>
    <xf borderId="10" fillId="0" fontId="2" numFmtId="164" xfId="0" applyAlignment="1" applyBorder="1" applyFont="1" applyNumberFormat="1">
      <alignment shrinkToFit="0" vertical="center" wrapText="0"/>
    </xf>
    <xf borderId="3" fillId="3" fontId="2" numFmtId="164" xfId="0" applyAlignment="1" applyBorder="1" applyFont="1" applyNumberFormat="1">
      <alignment horizontal="right"/>
    </xf>
    <xf borderId="11" fillId="3" fontId="2" numFmtId="164" xfId="0" applyAlignment="1" applyBorder="1" applyFont="1" applyNumberFormat="1">
      <alignment horizontal="right"/>
    </xf>
    <xf borderId="0" fillId="0" fontId="2" numFmtId="164" xfId="0" applyFont="1" applyNumberFormat="1"/>
    <xf borderId="8" fillId="0" fontId="2" numFmtId="164" xfId="0" applyBorder="1" applyFont="1" applyNumberFormat="1"/>
    <xf borderId="0" fillId="5" fontId="2" numFmtId="0" xfId="0" applyAlignment="1" applyFont="1">
      <alignment horizontal="center" shrinkToFit="0" vertical="center" wrapText="0"/>
    </xf>
    <xf borderId="1" fillId="5" fontId="2" numFmtId="0" xfId="0" applyAlignment="1" applyBorder="1" applyFont="1">
      <alignment horizontal="center" shrinkToFit="0" vertical="center" wrapText="0"/>
    </xf>
    <xf borderId="2" fillId="5" fontId="2" numFmtId="0" xfId="0" applyAlignment="1" applyBorder="1" applyFont="1">
      <alignment shrinkToFit="0" vertical="center" wrapText="0"/>
    </xf>
    <xf borderId="1" fillId="6" fontId="2" numFmtId="0" xfId="0" applyAlignment="1" applyBorder="1" applyFill="1" applyFont="1">
      <alignment shrinkToFit="0" vertical="center" wrapText="0"/>
    </xf>
    <xf borderId="2" fillId="6" fontId="6" numFmtId="0" xfId="0" applyAlignment="1" applyBorder="1" applyFont="1">
      <alignment shrinkToFit="0" vertical="center" wrapText="0"/>
    </xf>
    <xf borderId="2" fillId="6" fontId="6" numFmtId="164" xfId="0" applyAlignment="1" applyBorder="1" applyFont="1" applyNumberFormat="1">
      <alignment horizontal="right" shrinkToFit="0" vertical="center" wrapText="0"/>
    </xf>
    <xf borderId="1" fillId="6" fontId="6" numFmtId="164" xfId="0" applyAlignment="1" applyBorder="1" applyFont="1" applyNumberFormat="1">
      <alignment horizontal="right" shrinkToFit="0" vertical="center" wrapText="0"/>
    </xf>
    <xf borderId="4" fillId="6" fontId="6" numFmtId="164" xfId="0" applyAlignment="1" applyBorder="1" applyFont="1" applyNumberFormat="1">
      <alignment horizontal="right" shrinkToFit="0" vertical="center" wrapText="0"/>
    </xf>
    <xf borderId="2" fillId="6" fontId="2" numFmtId="164" xfId="0" applyAlignment="1" applyBorder="1" applyFont="1" applyNumberFormat="1">
      <alignment shrinkToFit="0" vertical="center" wrapText="0"/>
    </xf>
    <xf borderId="0" fillId="4" fontId="3" numFmtId="164" xfId="0" applyAlignment="1" applyFont="1" applyNumberFormat="1">
      <alignment horizontal="right" shrinkToFit="0" vertical="center" wrapText="0"/>
    </xf>
    <xf borderId="0" fillId="6" fontId="2" numFmtId="0" xfId="0" applyAlignment="1" applyFont="1">
      <alignment shrinkToFit="0" vertical="center" wrapText="0"/>
    </xf>
    <xf borderId="2" fillId="6" fontId="2" numFmtId="0" xfId="0" applyAlignment="1" applyBorder="1" applyFont="1">
      <alignment shrinkToFit="0" vertical="center" wrapText="0"/>
    </xf>
    <xf borderId="2" fillId="7" fontId="2" numFmtId="164" xfId="0" applyAlignment="1" applyBorder="1" applyFill="1" applyFont="1" applyNumberFormat="1">
      <alignment shrinkToFit="0" vertical="center" wrapText="0"/>
    </xf>
    <xf borderId="5" fillId="6" fontId="2" numFmtId="0" xfId="0" applyAlignment="1" applyBorder="1" applyFont="1">
      <alignment shrinkToFit="0" vertical="center" wrapText="0"/>
    </xf>
    <xf borderId="10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4.5"/>
    <col customWidth="1" min="2" max="2" width="57.5"/>
    <col customWidth="1" min="3" max="3" width="12.38"/>
    <col customWidth="1" min="4" max="4" width="13.13"/>
    <col customWidth="1" min="5" max="5" width="12.38"/>
    <col customWidth="1" min="6" max="6" width="10.13"/>
    <col customWidth="1" min="7" max="7" width="22.13"/>
    <col customWidth="1" min="8" max="8" width="23.5"/>
    <col customWidth="1" min="9" max="9" width="32.38"/>
    <col customWidth="1" min="10" max="10" width="15.75"/>
    <col customWidth="1" min="11" max="11" width="98.0"/>
  </cols>
  <sheetData>
    <row r="1" ht="15.75" customHeight="1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6" t="s">
        <v>9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customHeight="1">
      <c r="A2" s="8"/>
      <c r="B2" s="9"/>
      <c r="C2" s="10"/>
      <c r="D2" s="11"/>
      <c r="E2" s="11"/>
      <c r="F2" s="11"/>
      <c r="G2" s="11"/>
      <c r="H2" s="11"/>
      <c r="I2" s="12"/>
      <c r="J2" s="13"/>
      <c r="K2" s="1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15"/>
      <c r="B3" s="16" t="s">
        <v>10</v>
      </c>
      <c r="C3" s="17"/>
      <c r="D3" s="18"/>
      <c r="E3" s="18"/>
      <c r="F3" s="18"/>
      <c r="G3" s="18"/>
      <c r="H3" s="18"/>
      <c r="I3" s="19"/>
      <c r="J3" s="17"/>
      <c r="K3" s="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20"/>
      <c r="B4" s="21" t="s">
        <v>11</v>
      </c>
      <c r="C4" s="22"/>
      <c r="D4" s="23"/>
      <c r="E4" s="23"/>
      <c r="F4" s="23"/>
      <c r="G4" s="23"/>
      <c r="H4" s="23"/>
      <c r="I4" s="23"/>
      <c r="J4" s="22"/>
      <c r="K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24">
        <v>3000.0</v>
      </c>
      <c r="B5" s="25" t="s">
        <v>12</v>
      </c>
      <c r="C5" s="26">
        <v>40000.0</v>
      </c>
      <c r="D5" s="27"/>
      <c r="E5" s="27"/>
      <c r="F5" s="27"/>
      <c r="G5" s="27"/>
      <c r="H5" s="12"/>
      <c r="I5" s="27"/>
      <c r="J5" s="28"/>
      <c r="K5" s="29" t="s">
        <v>13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24">
        <v>3201.0</v>
      </c>
      <c r="B6" s="25" t="s">
        <v>14</v>
      </c>
      <c r="C6" s="26">
        <f>1000*100</f>
        <v>100000</v>
      </c>
      <c r="D6" s="27"/>
      <c r="E6" s="27"/>
      <c r="F6" s="27"/>
      <c r="G6" s="27"/>
      <c r="H6" s="12"/>
      <c r="I6" s="27"/>
      <c r="J6" s="28"/>
      <c r="K6" s="2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customHeight="1">
      <c r="A7" s="24">
        <v>3202.0</v>
      </c>
      <c r="B7" s="25" t="s">
        <v>15</v>
      </c>
      <c r="C7" s="26">
        <v>200000.0</v>
      </c>
      <c r="D7" s="12"/>
      <c r="E7" s="12"/>
      <c r="F7" s="12"/>
      <c r="G7" s="27"/>
      <c r="H7" s="12"/>
      <c r="I7" s="27"/>
      <c r="J7" s="28"/>
      <c r="K7" s="2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75" customHeight="1">
      <c r="A8" s="24">
        <v>3203.0</v>
      </c>
      <c r="B8" s="25" t="s">
        <v>16</v>
      </c>
      <c r="C8" s="26">
        <f>C9+C10+C11+C12+C13</f>
        <v>5848520</v>
      </c>
      <c r="D8" s="27"/>
      <c r="E8" s="27"/>
      <c r="F8" s="27"/>
      <c r="G8" s="27"/>
      <c r="H8" s="27"/>
      <c r="I8" s="27"/>
      <c r="J8" s="28"/>
      <c r="K8" s="2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customHeight="1">
      <c r="A9" s="7"/>
      <c r="B9" s="30" t="s">
        <v>17</v>
      </c>
      <c r="C9" s="31">
        <v>2015000.0</v>
      </c>
      <c r="D9" s="32"/>
      <c r="E9" s="32"/>
      <c r="F9" s="32"/>
      <c r="G9" s="32"/>
      <c r="H9" s="32"/>
      <c r="I9" s="32"/>
      <c r="J9" s="33"/>
      <c r="K9" s="2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7"/>
      <c r="B10" s="30" t="s">
        <v>18</v>
      </c>
      <c r="C10" s="31">
        <v>1000000.0</v>
      </c>
      <c r="D10" s="32"/>
      <c r="E10" s="12"/>
      <c r="F10" s="12"/>
      <c r="G10" s="12"/>
      <c r="H10" s="12"/>
      <c r="I10" s="12"/>
      <c r="J10" s="34"/>
      <c r="K10" s="2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7"/>
      <c r="B11" s="30" t="s">
        <v>19</v>
      </c>
      <c r="C11" s="31">
        <f>SUM(C30)</f>
        <v>1337000</v>
      </c>
      <c r="D11" s="32"/>
      <c r="E11" s="12"/>
      <c r="F11" s="12"/>
      <c r="G11" s="12"/>
      <c r="H11" s="12"/>
      <c r="I11" s="12"/>
      <c r="J11" s="34"/>
      <c r="K11" s="29" t="s">
        <v>20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7"/>
      <c r="B12" s="30" t="s">
        <v>21</v>
      </c>
      <c r="C12" s="31">
        <f>C75*0.08</f>
        <v>496520</v>
      </c>
      <c r="D12" s="32"/>
      <c r="E12" s="12"/>
      <c r="F12" s="12"/>
      <c r="G12" s="12"/>
      <c r="H12" s="12"/>
      <c r="I12" s="12"/>
      <c r="J12" s="34"/>
      <c r="K12" s="29" t="s">
        <v>22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customHeight="1">
      <c r="A13" s="8"/>
      <c r="B13" s="35" t="s">
        <v>23</v>
      </c>
      <c r="C13" s="36">
        <v>1000000.0</v>
      </c>
      <c r="D13" s="11"/>
      <c r="E13" s="11"/>
      <c r="F13" s="11"/>
      <c r="G13" s="11"/>
      <c r="H13" s="37"/>
      <c r="I13" s="12"/>
      <c r="J13" s="13"/>
      <c r="K13" s="1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customHeight="1">
      <c r="A14" s="20"/>
      <c r="B14" s="21" t="s">
        <v>24</v>
      </c>
      <c r="C14" s="38">
        <f>C5+C8+C7+C6</f>
        <v>6188520</v>
      </c>
      <c r="D14" s="39"/>
      <c r="E14" s="39"/>
      <c r="F14" s="39"/>
      <c r="G14" s="39"/>
      <c r="H14" s="39"/>
      <c r="I14" s="40"/>
      <c r="J14" s="38"/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8"/>
      <c r="B15" s="9"/>
      <c r="C15" s="10"/>
      <c r="D15" s="11"/>
      <c r="E15" s="11"/>
      <c r="F15" s="11"/>
      <c r="G15" s="11"/>
      <c r="H15" s="11"/>
      <c r="I15" s="12"/>
      <c r="J15" s="13"/>
      <c r="K15" s="1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20"/>
      <c r="B16" s="21" t="s">
        <v>25</v>
      </c>
      <c r="C16" s="22"/>
      <c r="D16" s="23"/>
      <c r="E16" s="23"/>
      <c r="F16" s="23"/>
      <c r="G16" s="23"/>
      <c r="H16" s="23"/>
      <c r="I16" s="41"/>
      <c r="J16" s="22"/>
      <c r="K16" s="1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42">
        <v>3401.0</v>
      </c>
      <c r="B17" s="9" t="s">
        <v>26</v>
      </c>
      <c r="C17" s="43">
        <v>3000.0</v>
      </c>
      <c r="D17" s="44"/>
      <c r="E17" s="11"/>
      <c r="F17" s="11"/>
      <c r="G17" s="11"/>
      <c r="H17" s="11"/>
      <c r="I17" s="12"/>
      <c r="J17" s="13"/>
      <c r="K17" s="1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customHeight="1">
      <c r="A18" s="20"/>
      <c r="B18" s="21" t="s">
        <v>27</v>
      </c>
      <c r="C18" s="38">
        <f>SUM(C17)</f>
        <v>3000</v>
      </c>
      <c r="D18" s="39"/>
      <c r="E18" s="39"/>
      <c r="F18" s="39"/>
      <c r="G18" s="39"/>
      <c r="H18" s="39"/>
      <c r="I18" s="40"/>
      <c r="J18" s="38"/>
      <c r="K18" s="1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8"/>
      <c r="B19" s="9"/>
      <c r="C19" s="10"/>
      <c r="D19" s="11"/>
      <c r="E19" s="11"/>
      <c r="F19" s="11"/>
      <c r="G19" s="11"/>
      <c r="H19" s="11"/>
      <c r="I19" s="12"/>
      <c r="J19" s="13"/>
      <c r="K19" s="1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customHeight="1">
      <c r="A20" s="15"/>
      <c r="B20" s="45" t="s">
        <v>28</v>
      </c>
      <c r="C20" s="46">
        <f>SUM(C14+C18)</f>
        <v>6191520</v>
      </c>
      <c r="D20" s="47"/>
      <c r="E20" s="47"/>
      <c r="F20" s="47"/>
      <c r="G20" s="47"/>
      <c r="H20" s="47"/>
      <c r="I20" s="48"/>
      <c r="J20" s="46"/>
      <c r="K20" s="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7"/>
      <c r="B21" s="25"/>
      <c r="C21" s="49"/>
      <c r="D21" s="12"/>
      <c r="E21" s="12"/>
      <c r="F21" s="12"/>
      <c r="G21" s="12"/>
      <c r="H21" s="12"/>
      <c r="I21" s="12"/>
      <c r="J21" s="34"/>
      <c r="K21" s="1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50"/>
      <c r="B22" s="51" t="s">
        <v>29</v>
      </c>
      <c r="C22" s="52"/>
      <c r="D22" s="19"/>
      <c r="E22" s="19"/>
      <c r="F22" s="19"/>
      <c r="G22" s="19"/>
      <c r="H22" s="19"/>
      <c r="I22" s="19"/>
      <c r="J22" s="52"/>
      <c r="K22" s="5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20"/>
      <c r="B23" s="21" t="s">
        <v>29</v>
      </c>
      <c r="C23" s="22"/>
      <c r="D23" s="23"/>
      <c r="E23" s="23"/>
      <c r="F23" s="23"/>
      <c r="G23" s="23"/>
      <c r="H23" s="23"/>
      <c r="I23" s="23"/>
      <c r="J23" s="22"/>
      <c r="K23" s="2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7">
        <v>4300.0</v>
      </c>
      <c r="B24" s="25" t="s">
        <v>30</v>
      </c>
      <c r="C24" s="49">
        <v>22500.0</v>
      </c>
      <c r="D24" s="12"/>
      <c r="E24" s="12"/>
      <c r="F24" s="12"/>
      <c r="G24" s="12"/>
      <c r="H24" s="12"/>
      <c r="I24" s="12"/>
      <c r="J24" s="12"/>
      <c r="K24" s="53" t="s">
        <v>31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54"/>
      <c r="B25" s="55" t="s">
        <v>32</v>
      </c>
      <c r="C25" s="56">
        <f>SUM(C24)</f>
        <v>22500</v>
      </c>
      <c r="D25" s="41"/>
      <c r="E25" s="41"/>
      <c r="F25" s="41"/>
      <c r="G25" s="41"/>
      <c r="H25" s="41"/>
      <c r="I25" s="41"/>
      <c r="J25" s="56"/>
      <c r="K25" s="5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8"/>
      <c r="B26" s="9"/>
      <c r="C26" s="10"/>
      <c r="D26" s="11"/>
      <c r="E26" s="11"/>
      <c r="F26" s="11"/>
      <c r="G26" s="11"/>
      <c r="H26" s="11"/>
      <c r="I26" s="12"/>
      <c r="J26" s="13"/>
      <c r="K26" s="1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5"/>
      <c r="B27" s="16" t="s">
        <v>33</v>
      </c>
      <c r="C27" s="17"/>
      <c r="D27" s="18"/>
      <c r="E27" s="18"/>
      <c r="F27" s="18"/>
      <c r="G27" s="18"/>
      <c r="H27" s="18"/>
      <c r="I27" s="19"/>
      <c r="J27" s="17"/>
      <c r="K27" s="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20"/>
      <c r="B28" s="21" t="s">
        <v>34</v>
      </c>
      <c r="C28" s="22"/>
      <c r="D28" s="23"/>
      <c r="E28" s="23"/>
      <c r="F28" s="23"/>
      <c r="G28" s="23"/>
      <c r="H28" s="23"/>
      <c r="I28" s="23"/>
      <c r="J28" s="22"/>
      <c r="K28" s="14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58">
        <v>5000.0</v>
      </c>
      <c r="B29" s="25" t="s">
        <v>35</v>
      </c>
      <c r="C29" s="26">
        <v>376000.0</v>
      </c>
      <c r="D29" s="27"/>
      <c r="E29" s="12"/>
      <c r="F29" s="12"/>
      <c r="G29" s="12"/>
      <c r="H29" s="12"/>
      <c r="I29" s="12"/>
      <c r="J29" s="34"/>
      <c r="K29" s="29" t="s">
        <v>36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58">
        <v>5001.0</v>
      </c>
      <c r="B30" s="25" t="s">
        <v>37</v>
      </c>
      <c r="C30" s="26">
        <v>1337000.0</v>
      </c>
      <c r="D30" s="27"/>
      <c r="E30" s="12"/>
      <c r="F30" s="12"/>
      <c r="G30" s="12"/>
      <c r="H30" s="12"/>
      <c r="I30" s="12"/>
      <c r="J30" s="34"/>
      <c r="K30" s="29" t="s">
        <v>38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24">
        <v>5007.0</v>
      </c>
      <c r="B31" s="25" t="s">
        <v>39</v>
      </c>
      <c r="C31" s="26">
        <v>560000.0</v>
      </c>
      <c r="D31" s="27"/>
      <c r="E31" s="12"/>
      <c r="F31" s="12"/>
      <c r="G31" s="12"/>
      <c r="H31" s="27"/>
      <c r="I31" s="12"/>
      <c r="J31" s="34"/>
      <c r="K31" s="29" t="s">
        <v>40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24">
        <v>5020.0</v>
      </c>
      <c r="B32" s="25" t="s">
        <v>41</v>
      </c>
      <c r="C32" s="26">
        <v>206000.0</v>
      </c>
      <c r="D32" s="27"/>
      <c r="E32" s="12"/>
      <c r="F32" s="12"/>
      <c r="G32" s="12"/>
      <c r="H32" s="12"/>
      <c r="I32" s="12"/>
      <c r="J32" s="34"/>
      <c r="K32" s="29" t="s">
        <v>42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58">
        <v>5400.0</v>
      </c>
      <c r="B33" s="25" t="s">
        <v>43</v>
      </c>
      <c r="C33" s="26">
        <v>242000.0</v>
      </c>
      <c r="D33" s="27"/>
      <c r="E33" s="12"/>
      <c r="F33" s="12"/>
      <c r="G33" s="12"/>
      <c r="H33" s="12"/>
      <c r="I33" s="12"/>
      <c r="J33" s="34"/>
      <c r="K33" s="29" t="s">
        <v>44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24">
        <v>5401.0</v>
      </c>
      <c r="B34" s="25" t="s">
        <v>45</v>
      </c>
      <c r="C34" s="26">
        <v>29000.0</v>
      </c>
      <c r="D34" s="27"/>
      <c r="E34" s="12"/>
      <c r="F34" s="12"/>
      <c r="G34" s="12"/>
      <c r="H34" s="12"/>
      <c r="I34" s="12"/>
      <c r="J34" s="34"/>
      <c r="K34" s="29" t="s">
        <v>46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24">
        <v>5915.0</v>
      </c>
      <c r="B35" s="25" t="s">
        <v>47</v>
      </c>
      <c r="C35" s="26">
        <f>SUM(D35:I35)</f>
        <v>67000</v>
      </c>
      <c r="D35" s="27"/>
      <c r="E35" s="27">
        <v>25000.0</v>
      </c>
      <c r="F35" s="27">
        <v>12000.0</v>
      </c>
      <c r="G35" s="12">
        <v>30000.0</v>
      </c>
      <c r="H35" s="27"/>
      <c r="I35" s="12"/>
      <c r="J35" s="34"/>
      <c r="K35" s="29" t="s">
        <v>48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59">
        <v>5945.0</v>
      </c>
      <c r="B36" s="25" t="s">
        <v>49</v>
      </c>
      <c r="C36" s="26">
        <v>34000.0</v>
      </c>
      <c r="D36" s="27"/>
      <c r="E36" s="12"/>
      <c r="F36" s="12"/>
      <c r="G36" s="12"/>
      <c r="H36" s="12"/>
      <c r="I36" s="12"/>
      <c r="J36" s="34"/>
      <c r="K36" s="29" t="s">
        <v>50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24">
        <v>5990.0</v>
      </c>
      <c r="B37" s="25" t="s">
        <v>51</v>
      </c>
      <c r="C37" s="26">
        <f>SUM(D37:I37)</f>
        <v>160000</v>
      </c>
      <c r="D37" s="60">
        <v>17000.0</v>
      </c>
      <c r="E37" s="61">
        <v>77000.0</v>
      </c>
      <c r="F37" s="61">
        <v>20000.0</v>
      </c>
      <c r="G37" s="61">
        <v>20000.0</v>
      </c>
      <c r="H37" s="61">
        <v>21000.0</v>
      </c>
      <c r="I37" s="61">
        <v>5000.0</v>
      </c>
      <c r="J37" s="62"/>
      <c r="K37" s="29" t="s">
        <v>52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58">
        <v>5992.0</v>
      </c>
      <c r="B38" s="25" t="s">
        <v>53</v>
      </c>
      <c r="C38" s="26">
        <f t="shared" ref="C38:C40" si="1">SUM(D38:J38)</f>
        <v>500000</v>
      </c>
      <c r="D38" s="60">
        <v>30000.0</v>
      </c>
      <c r="E38" s="61">
        <v>60000.0</v>
      </c>
      <c r="F38" s="61">
        <v>20000.0</v>
      </c>
      <c r="G38" s="61">
        <v>20000.0</v>
      </c>
      <c r="H38" s="61">
        <v>8000.0</v>
      </c>
      <c r="I38" s="61">
        <v>262000.0</v>
      </c>
      <c r="J38" s="62">
        <v>100000.0</v>
      </c>
      <c r="K38" s="29" t="s">
        <v>54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58">
        <v>5993.0</v>
      </c>
      <c r="B39" s="25" t="s">
        <v>55</v>
      </c>
      <c r="C39" s="26">
        <f t="shared" si="1"/>
        <v>36000</v>
      </c>
      <c r="D39" s="60">
        <v>8000.0</v>
      </c>
      <c r="E39" s="61">
        <v>6000.0</v>
      </c>
      <c r="F39" s="61">
        <v>5000.0</v>
      </c>
      <c r="G39" s="61">
        <v>5000.0</v>
      </c>
      <c r="H39" s="61">
        <v>5000.0</v>
      </c>
      <c r="I39" s="61">
        <v>7000.0</v>
      </c>
      <c r="J39" s="28"/>
      <c r="K39" s="29" t="s">
        <v>56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63">
        <v>5995.0</v>
      </c>
      <c r="B40" s="9" t="s">
        <v>57</v>
      </c>
      <c r="C40" s="43">
        <f t="shared" si="1"/>
        <v>5000</v>
      </c>
      <c r="D40" s="64">
        <v>2000.0</v>
      </c>
      <c r="E40" s="65">
        <v>1000.0</v>
      </c>
      <c r="F40" s="65">
        <v>1000.0</v>
      </c>
      <c r="G40" s="65">
        <v>1000.0</v>
      </c>
      <c r="H40" s="66"/>
      <c r="I40" s="67"/>
      <c r="J40" s="13"/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20"/>
      <c r="B41" s="21" t="s">
        <v>58</v>
      </c>
      <c r="C41" s="38">
        <f>SUM(C29:C40)</f>
        <v>3552000</v>
      </c>
      <c r="D41" s="39"/>
      <c r="E41" s="39"/>
      <c r="F41" s="39"/>
      <c r="G41" s="39"/>
      <c r="H41" s="39"/>
      <c r="I41" s="68"/>
      <c r="J41" s="38"/>
      <c r="K41" s="1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8"/>
      <c r="B42" s="9"/>
      <c r="C42" s="10"/>
      <c r="D42" s="11"/>
      <c r="E42" s="11"/>
      <c r="F42" s="11"/>
      <c r="G42" s="11"/>
      <c r="H42" s="11"/>
      <c r="I42" s="69"/>
      <c r="J42" s="13"/>
      <c r="K42" s="1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20"/>
      <c r="B43" s="21" t="s">
        <v>59</v>
      </c>
      <c r="C43" s="22"/>
      <c r="D43" s="23"/>
      <c r="E43" s="23"/>
      <c r="F43" s="23"/>
      <c r="G43" s="23"/>
      <c r="H43" s="23"/>
      <c r="I43" s="70"/>
      <c r="J43" s="22"/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24">
        <v>6017.0</v>
      </c>
      <c r="B44" s="25" t="s">
        <v>60</v>
      </c>
      <c r="C44" s="71">
        <f t="shared" ref="C44:C45" si="2">SUM(D44:I44)</f>
        <v>280000</v>
      </c>
      <c r="D44" s="72">
        <v>280000.0</v>
      </c>
      <c r="E44" s="12"/>
      <c r="F44" s="12"/>
      <c r="G44" s="12"/>
      <c r="H44" s="12"/>
      <c r="I44" s="73"/>
      <c r="J44" s="34"/>
      <c r="K44" s="29" t="s">
        <v>61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42">
        <v>6020.0</v>
      </c>
      <c r="B45" s="9" t="s">
        <v>62</v>
      </c>
      <c r="C45" s="74">
        <f t="shared" si="2"/>
        <v>25000</v>
      </c>
      <c r="D45" s="65">
        <v>25000.0</v>
      </c>
      <c r="E45" s="11"/>
      <c r="F45" s="11"/>
      <c r="G45" s="11"/>
      <c r="H45" s="11"/>
      <c r="I45" s="12"/>
      <c r="J45" s="13"/>
      <c r="K45" s="14" t="s">
        <v>63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20"/>
      <c r="B46" s="21" t="s">
        <v>64</v>
      </c>
      <c r="C46" s="38">
        <f>SUM(C44+C45)</f>
        <v>305000</v>
      </c>
      <c r="D46" s="39"/>
      <c r="E46" s="39"/>
      <c r="F46" s="39"/>
      <c r="G46" s="39"/>
      <c r="H46" s="39"/>
      <c r="I46" s="40"/>
      <c r="J46" s="38"/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8"/>
      <c r="B47" s="9"/>
      <c r="C47" s="10"/>
      <c r="D47" s="11"/>
      <c r="E47" s="11"/>
      <c r="F47" s="11"/>
      <c r="G47" s="11"/>
      <c r="H47" s="11"/>
      <c r="I47" s="12"/>
      <c r="J47" s="13"/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20"/>
      <c r="B48" s="21" t="s">
        <v>65</v>
      </c>
      <c r="C48" s="22"/>
      <c r="D48" s="23"/>
      <c r="E48" s="23"/>
      <c r="F48" s="23"/>
      <c r="G48" s="23"/>
      <c r="H48" s="23"/>
      <c r="I48" s="41"/>
      <c r="J48" s="22"/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58">
        <v>6360.0</v>
      </c>
      <c r="B49" s="25" t="s">
        <v>66</v>
      </c>
      <c r="C49" s="26">
        <v>2500.0</v>
      </c>
      <c r="D49" s="27">
        <v>2500.0</v>
      </c>
      <c r="E49" s="12"/>
      <c r="F49" s="12"/>
      <c r="G49" s="12"/>
      <c r="H49" s="12"/>
      <c r="I49" s="12"/>
      <c r="J49" s="34"/>
      <c r="K49" s="29" t="s">
        <v>67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58">
        <v>6420.0</v>
      </c>
      <c r="B50" s="25" t="s">
        <v>68</v>
      </c>
      <c r="C50" s="75">
        <f>SUM(D50:I50)</f>
        <v>43000</v>
      </c>
      <c r="D50" s="61">
        <f>14000+25000+4000</f>
        <v>43000</v>
      </c>
      <c r="E50" s="12"/>
      <c r="F50" s="12"/>
      <c r="G50" s="12"/>
      <c r="H50" s="12"/>
      <c r="I50" s="12"/>
      <c r="J50" s="34"/>
      <c r="K50" s="29" t="s">
        <v>69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58">
        <v>6540.0</v>
      </c>
      <c r="B51" s="25" t="s">
        <v>70</v>
      </c>
      <c r="C51" s="26">
        <f>SUM(D51:J51)</f>
        <v>30000</v>
      </c>
      <c r="D51" s="27">
        <v>20000.0</v>
      </c>
      <c r="E51" s="27">
        <v>5000.0</v>
      </c>
      <c r="F51" s="27">
        <v>5000.0</v>
      </c>
      <c r="G51" s="12"/>
      <c r="H51" s="12"/>
      <c r="I51" s="12"/>
      <c r="J51" s="34"/>
      <c r="K51" s="29" t="s">
        <v>71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58">
        <v>6550.0</v>
      </c>
      <c r="B52" s="25" t="s">
        <v>72</v>
      </c>
      <c r="C52" s="26">
        <v>5000.0</v>
      </c>
      <c r="D52" s="27">
        <v>5000.0</v>
      </c>
      <c r="E52" s="12"/>
      <c r="F52" s="12"/>
      <c r="G52" s="12"/>
      <c r="H52" s="12"/>
      <c r="I52" s="12"/>
      <c r="J52" s="34"/>
      <c r="K52" s="29" t="s">
        <v>73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24">
        <v>6570.0</v>
      </c>
      <c r="B53" s="25" t="s">
        <v>74</v>
      </c>
      <c r="C53" s="26">
        <f>SUM(D53:J53)</f>
        <v>35000</v>
      </c>
      <c r="D53" s="60">
        <v>20000.0</v>
      </c>
      <c r="E53" s="76"/>
      <c r="F53" s="76"/>
      <c r="G53" s="76"/>
      <c r="H53" s="61">
        <v>15000.0</v>
      </c>
      <c r="I53" s="76"/>
      <c r="J53" s="34"/>
      <c r="K53" s="29" t="s">
        <v>75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24">
        <v>6600.0</v>
      </c>
      <c r="B54" s="25" t="s">
        <v>76</v>
      </c>
      <c r="C54" s="26">
        <v>5000.0</v>
      </c>
      <c r="D54" s="12">
        <v>5000.0</v>
      </c>
      <c r="E54" s="12"/>
      <c r="F54" s="12"/>
      <c r="G54" s="12"/>
      <c r="H54" s="12"/>
      <c r="I54" s="12"/>
      <c r="J54" s="34"/>
      <c r="K54" s="2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24">
        <v>6701.0</v>
      </c>
      <c r="B55" s="25" t="s">
        <v>77</v>
      </c>
      <c r="C55" s="26">
        <v>53000.0</v>
      </c>
      <c r="D55" s="27">
        <v>53000.0</v>
      </c>
      <c r="E55" s="12"/>
      <c r="F55" s="12"/>
      <c r="G55" s="12"/>
      <c r="H55" s="12"/>
      <c r="I55" s="12"/>
      <c r="J55" s="34"/>
      <c r="K55" s="29" t="s">
        <v>78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24">
        <v>6705.0</v>
      </c>
      <c r="B56" s="25" t="s">
        <v>79</v>
      </c>
      <c r="C56" s="26">
        <v>228000.0</v>
      </c>
      <c r="D56" s="27">
        <v>228000.0</v>
      </c>
      <c r="E56" s="12"/>
      <c r="F56" s="12"/>
      <c r="G56" s="12"/>
      <c r="H56" s="12"/>
      <c r="I56" s="12"/>
      <c r="J56" s="34"/>
      <c r="K56" s="29" t="s">
        <v>78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24">
        <v>6800.0</v>
      </c>
      <c r="B57" s="25" t="s">
        <v>80</v>
      </c>
      <c r="C57" s="26">
        <v>3000.0</v>
      </c>
      <c r="D57" s="27">
        <v>3000.0</v>
      </c>
      <c r="E57" s="12"/>
      <c r="F57" s="12"/>
      <c r="G57" s="12"/>
      <c r="H57" s="12"/>
      <c r="I57" s="12"/>
      <c r="J57" s="34"/>
      <c r="K57" s="29" t="s">
        <v>81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24">
        <v>6810.0</v>
      </c>
      <c r="B58" s="25" t="s">
        <v>82</v>
      </c>
      <c r="C58" s="26">
        <f>15000+10000</f>
        <v>25000</v>
      </c>
      <c r="D58" s="27">
        <v>15000.0</v>
      </c>
      <c r="E58" s="12"/>
      <c r="F58" s="12"/>
      <c r="G58" s="12"/>
      <c r="H58" s="12"/>
      <c r="I58" s="12"/>
      <c r="J58" s="34"/>
      <c r="K58" s="29" t="s">
        <v>83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24">
        <v>6860.0</v>
      </c>
      <c r="B59" s="25" t="s">
        <v>84</v>
      </c>
      <c r="C59" s="26">
        <v>40000.0</v>
      </c>
      <c r="D59" s="27">
        <v>20000.0</v>
      </c>
      <c r="E59" s="12"/>
      <c r="F59" s="12"/>
      <c r="G59" s="12"/>
      <c r="H59" s="12"/>
      <c r="I59" s="27">
        <v>20000.0</v>
      </c>
      <c r="J59" s="28"/>
      <c r="K59" s="29" t="s">
        <v>85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58">
        <v>6900.0</v>
      </c>
      <c r="B60" s="25" t="s">
        <v>86</v>
      </c>
      <c r="C60" s="26">
        <v>3000.0</v>
      </c>
      <c r="D60" s="27">
        <v>3000.0</v>
      </c>
      <c r="E60" s="12"/>
      <c r="F60" s="12"/>
      <c r="G60" s="12"/>
      <c r="H60" s="12"/>
      <c r="I60" s="12"/>
      <c r="J60" s="34"/>
      <c r="K60" s="29" t="s">
        <v>87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24">
        <v>7140.0</v>
      </c>
      <c r="B61" s="25" t="s">
        <v>88</v>
      </c>
      <c r="C61" s="26">
        <v>50000.0</v>
      </c>
      <c r="D61" s="27">
        <v>10000.0</v>
      </c>
      <c r="E61" s="12"/>
      <c r="F61" s="12"/>
      <c r="G61" s="12"/>
      <c r="H61" s="12"/>
      <c r="I61" s="27">
        <v>40000.0</v>
      </c>
      <c r="J61" s="28"/>
      <c r="K61" s="29" t="s">
        <v>89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24">
        <v>7320.0</v>
      </c>
      <c r="B62" s="25" t="s">
        <v>90</v>
      </c>
      <c r="C62" s="26">
        <f>SUM(D62:J62)</f>
        <v>30000</v>
      </c>
      <c r="D62" s="77"/>
      <c r="E62" s="61"/>
      <c r="F62" s="76"/>
      <c r="G62" s="61">
        <v>5000.0</v>
      </c>
      <c r="H62" s="61">
        <v>15000.0</v>
      </c>
      <c r="I62" s="61">
        <v>10000.0</v>
      </c>
      <c r="J62" s="28"/>
      <c r="K62" s="29" t="s">
        <v>91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8">
        <v>7400.0</v>
      </c>
      <c r="B63" s="25" t="s">
        <v>92</v>
      </c>
      <c r="C63" s="26">
        <v>30000.0</v>
      </c>
      <c r="D63" s="27">
        <v>30000.0</v>
      </c>
      <c r="E63" s="12"/>
      <c r="F63" s="12"/>
      <c r="G63" s="12"/>
      <c r="H63" s="12"/>
      <c r="I63" s="12"/>
      <c r="J63" s="34"/>
      <c r="K63" s="29" t="s">
        <v>93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58">
        <v>7420.0</v>
      </c>
      <c r="B64" s="25" t="s">
        <v>94</v>
      </c>
      <c r="C64" s="26">
        <v>10000.0</v>
      </c>
      <c r="D64" s="12"/>
      <c r="E64" s="12"/>
      <c r="F64" s="12"/>
      <c r="G64" s="12"/>
      <c r="H64" s="12"/>
      <c r="I64" s="27">
        <v>10000.0</v>
      </c>
      <c r="J64" s="28"/>
      <c r="K64" s="29" t="s">
        <v>95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24">
        <v>7500.0</v>
      </c>
      <c r="B65" s="25" t="s">
        <v>96</v>
      </c>
      <c r="C65" s="26">
        <v>50000.0</v>
      </c>
      <c r="D65" s="27">
        <v>50000.0</v>
      </c>
      <c r="E65" s="12"/>
      <c r="F65" s="12"/>
      <c r="G65" s="12"/>
      <c r="H65" s="12"/>
      <c r="I65" s="12"/>
      <c r="J65" s="34"/>
      <c r="K65" s="29" t="s">
        <v>97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24">
        <v>7600.0</v>
      </c>
      <c r="B66" s="25" t="s">
        <v>98</v>
      </c>
      <c r="C66" s="26">
        <v>15000.0</v>
      </c>
      <c r="D66" s="27"/>
      <c r="E66" s="12"/>
      <c r="F66" s="12"/>
      <c r="G66" s="12"/>
      <c r="H66" s="12"/>
      <c r="I66" s="12"/>
      <c r="J66" s="34"/>
      <c r="K66" s="29" t="s">
        <v>99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24">
        <v>7622.0</v>
      </c>
      <c r="B67" s="25" t="s">
        <v>100</v>
      </c>
      <c r="C67" s="26">
        <f>SUM(C68+C69)</f>
        <v>265000</v>
      </c>
      <c r="D67" s="27"/>
      <c r="E67" s="12"/>
      <c r="F67" s="12"/>
      <c r="G67" s="12"/>
      <c r="H67" s="12"/>
      <c r="I67" s="12"/>
      <c r="J67" s="34"/>
      <c r="K67" s="29" t="s">
        <v>101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30" t="s">
        <v>102</v>
      </c>
      <c r="C68" s="31">
        <v>170000.0</v>
      </c>
      <c r="D68" s="32"/>
      <c r="E68" s="12"/>
      <c r="F68" s="12"/>
      <c r="G68" s="12"/>
      <c r="H68" s="12"/>
      <c r="I68" s="12"/>
      <c r="J68" s="34"/>
      <c r="K68" s="29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30" t="s">
        <v>103</v>
      </c>
      <c r="C69" s="31">
        <v>95000.0</v>
      </c>
      <c r="D69" s="32"/>
      <c r="E69" s="12"/>
      <c r="F69" s="12"/>
      <c r="G69" s="12"/>
      <c r="H69" s="12"/>
      <c r="I69" s="12"/>
      <c r="J69" s="34"/>
      <c r="K69" s="29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24">
        <v>7630.0</v>
      </c>
      <c r="B70" s="25" t="s">
        <v>104</v>
      </c>
      <c r="C70" s="26">
        <f>SUM(D70:J70)</f>
        <v>524000</v>
      </c>
      <c r="D70" s="77"/>
      <c r="E70" s="76"/>
      <c r="F70" s="76"/>
      <c r="G70" s="61">
        <v>40000.0</v>
      </c>
      <c r="H70" s="61">
        <v>450000.0</v>
      </c>
      <c r="I70" s="61">
        <v>34000.0</v>
      </c>
      <c r="J70" s="28"/>
      <c r="K70" s="29" t="s">
        <v>105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58">
        <v>7637.0</v>
      </c>
      <c r="B71" s="25" t="s">
        <v>106</v>
      </c>
      <c r="C71" s="26">
        <f>905000-10000</f>
        <v>895000</v>
      </c>
      <c r="D71" s="77"/>
      <c r="E71" s="61">
        <v>10000.0</v>
      </c>
      <c r="F71" s="61">
        <v>20000.0</v>
      </c>
      <c r="G71" s="61">
        <v>275000.0</v>
      </c>
      <c r="H71" s="61">
        <v>600000.0</v>
      </c>
      <c r="I71" s="76"/>
      <c r="J71" s="34"/>
      <c r="K71" s="29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9">
        <v>7770.0</v>
      </c>
      <c r="B72" s="80" t="s">
        <v>107</v>
      </c>
      <c r="C72" s="43">
        <v>8000.0</v>
      </c>
      <c r="D72" s="44">
        <v>8000.0</v>
      </c>
      <c r="E72" s="11"/>
      <c r="F72" s="11"/>
      <c r="G72" s="11"/>
      <c r="H72" s="11"/>
      <c r="I72" s="12"/>
      <c r="J72" s="13"/>
      <c r="K72" s="1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20"/>
      <c r="B73" s="21" t="s">
        <v>108</v>
      </c>
      <c r="C73" s="38">
        <f>SUM(C49:C67)+C70+C71+C72</f>
        <v>2349500</v>
      </c>
      <c r="D73" s="39"/>
      <c r="E73" s="39"/>
      <c r="F73" s="39"/>
      <c r="G73" s="39"/>
      <c r="H73" s="39"/>
      <c r="I73" s="68"/>
      <c r="J73" s="38"/>
      <c r="K73" s="1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8"/>
      <c r="B74" s="9"/>
      <c r="C74" s="10"/>
      <c r="D74" s="11"/>
      <c r="E74" s="11"/>
      <c r="F74" s="11"/>
      <c r="G74" s="11"/>
      <c r="H74" s="11"/>
      <c r="I74" s="73"/>
      <c r="J74" s="13"/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15"/>
      <c r="B75" s="45" t="s">
        <v>109</v>
      </c>
      <c r="C75" s="46">
        <f>C41+C46+C73</f>
        <v>6206500</v>
      </c>
      <c r="D75" s="47"/>
      <c r="E75" s="47"/>
      <c r="F75" s="47"/>
      <c r="G75" s="47"/>
      <c r="H75" s="47"/>
      <c r="I75" s="48"/>
      <c r="J75" s="46"/>
      <c r="K75" s="2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8"/>
      <c r="B76" s="9"/>
      <c r="C76" s="10"/>
      <c r="D76" s="11"/>
      <c r="E76" s="11"/>
      <c r="F76" s="11"/>
      <c r="G76" s="11"/>
      <c r="H76" s="11"/>
      <c r="I76" s="12"/>
      <c r="J76" s="13"/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81"/>
      <c r="B77" s="82" t="s">
        <v>110</v>
      </c>
      <c r="C77" s="83">
        <f>C20-C75+C25</f>
        <v>7520</v>
      </c>
      <c r="D77" s="84"/>
      <c r="E77" s="84"/>
      <c r="F77" s="84"/>
      <c r="G77" s="84"/>
      <c r="H77" s="84"/>
      <c r="I77" s="85"/>
      <c r="J77" s="83"/>
      <c r="K77" s="86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8"/>
      <c r="B78" s="9"/>
      <c r="C78" s="10"/>
      <c r="D78" s="11"/>
      <c r="E78" s="11"/>
      <c r="F78" s="11"/>
      <c r="G78" s="11"/>
      <c r="H78" s="11"/>
      <c r="I78" s="12"/>
      <c r="J78" s="13"/>
      <c r="K78" s="1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15"/>
      <c r="B79" s="16" t="s">
        <v>111</v>
      </c>
      <c r="C79" s="17"/>
      <c r="D79" s="18"/>
      <c r="E79" s="18"/>
      <c r="F79" s="18"/>
      <c r="G79" s="18"/>
      <c r="H79" s="18"/>
      <c r="I79" s="19"/>
      <c r="J79" s="17"/>
      <c r="K79" s="2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20"/>
      <c r="B80" s="21" t="s">
        <v>112</v>
      </c>
      <c r="C80" s="22"/>
      <c r="D80" s="23"/>
      <c r="E80" s="23"/>
      <c r="F80" s="23"/>
      <c r="G80" s="23"/>
      <c r="H80" s="23"/>
      <c r="I80" s="70"/>
      <c r="J80" s="22"/>
      <c r="K80" s="1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42">
        <v>8155.0</v>
      </c>
      <c r="B81" s="9" t="s">
        <v>113</v>
      </c>
      <c r="C81" s="43">
        <v>500.0</v>
      </c>
      <c r="D81" s="44"/>
      <c r="E81" s="11"/>
      <c r="F81" s="11"/>
      <c r="G81" s="11"/>
      <c r="H81" s="11"/>
      <c r="I81" s="69"/>
      <c r="J81" s="13"/>
      <c r="K81" s="1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20"/>
      <c r="B82" s="21" t="s">
        <v>114</v>
      </c>
      <c r="C82" s="38">
        <f>sum(C81)</f>
        <v>500</v>
      </c>
      <c r="D82" s="39"/>
      <c r="E82" s="39"/>
      <c r="F82" s="39"/>
      <c r="G82" s="39"/>
      <c r="H82" s="39"/>
      <c r="I82" s="87"/>
      <c r="J82" s="38"/>
      <c r="K82" s="1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8"/>
      <c r="B83" s="9"/>
      <c r="C83" s="10"/>
      <c r="D83" s="11"/>
      <c r="E83" s="11"/>
      <c r="F83" s="11"/>
      <c r="G83" s="11"/>
      <c r="H83" s="11"/>
      <c r="I83" s="69"/>
      <c r="J83" s="13"/>
      <c r="K83" s="1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81"/>
      <c r="B84" s="82" t="s">
        <v>115</v>
      </c>
      <c r="C84" s="84">
        <f>C77+C82</f>
        <v>8020</v>
      </c>
      <c r="D84" s="81"/>
      <c r="E84" s="81"/>
      <c r="F84" s="81"/>
      <c r="G84" s="81"/>
      <c r="H84" s="81"/>
      <c r="I84" s="88"/>
      <c r="J84" s="89"/>
      <c r="K84" s="86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8"/>
      <c r="B85" s="9"/>
      <c r="C85" s="90"/>
      <c r="D85" s="11"/>
      <c r="E85" s="11"/>
      <c r="F85" s="11"/>
      <c r="G85" s="11"/>
      <c r="H85" s="11"/>
      <c r="I85" s="69"/>
      <c r="J85" s="13"/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81"/>
      <c r="B86" s="82" t="s">
        <v>116</v>
      </c>
      <c r="C86" s="84">
        <f>C84</f>
        <v>8020</v>
      </c>
      <c r="D86" s="81"/>
      <c r="E86" s="81"/>
      <c r="F86" s="81"/>
      <c r="G86" s="81"/>
      <c r="H86" s="81"/>
      <c r="I86" s="88"/>
      <c r="J86" s="89"/>
      <c r="K86" s="86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8"/>
      <c r="B87" s="9"/>
      <c r="C87" s="90"/>
      <c r="D87" s="11"/>
      <c r="E87" s="11"/>
      <c r="F87" s="11"/>
      <c r="G87" s="11"/>
      <c r="H87" s="11"/>
      <c r="I87" s="69"/>
      <c r="J87" s="13"/>
      <c r="K87" s="1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81"/>
      <c r="B88" s="82" t="s">
        <v>117</v>
      </c>
      <c r="C88" s="84">
        <f>C86</f>
        <v>8020</v>
      </c>
      <c r="D88" s="81"/>
      <c r="E88" s="81"/>
      <c r="F88" s="81"/>
      <c r="G88" s="81"/>
      <c r="H88" s="81"/>
      <c r="I88" s="81"/>
      <c r="J88" s="91"/>
      <c r="K88" s="86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9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25" right="0.25" top="0.75"/>
  <pageSetup fitToHeight="0" paperSize="8" cellComments="atEnd" orientation="portrait" pageOrder="overThenDown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8" ma:contentTypeDescription="Opprett et nytt dokument." ma:contentTypeScope="" ma:versionID="5e4db341cc10049395beff9094b40b10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66bb9e33467155f8d1cbfd2d5bbed269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65E24-9599-41B0-8526-B24805F0FB3C}"/>
</file>

<file path=customXml/itemProps2.xml><?xml version="1.0" encoding="utf-8"?>
<ds:datastoreItem xmlns:ds="http://schemas.openxmlformats.org/officeDocument/2006/customXml" ds:itemID="{4A970FF9-8E62-4610-83B0-7D9FDF684978}"/>
</file>